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Company Shared Folders\Departamento Tecnico\Mario\circulares miscelánea\2024\Circular 019.24\"/>
    </mc:Choice>
  </mc:AlternateContent>
  <xr:revisionPtr revIDLastSave="0" documentId="13_ncr:1_{52DA2CA6-F82E-443E-AE89-CC350DB92D52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MANEJO DE LA HOJA" sheetId="5" r:id="rId1"/>
    <sheet name="MANEJO DE LA HOJA CONTROL" sheetId="7" r:id="rId2"/>
    <sheet name="Comprobador de calendario" sheetId="2" r:id="rId3"/>
    <sheet name="Control de fugas" sheetId="6" r:id="rId4"/>
    <sheet name="Hoja1" sheetId="8" state="hidden" r:id="rId5"/>
    <sheet name="Hoja3" sheetId="4" state="hidden" r:id="rId6"/>
    <sheet name="REFRIGERANTES" sheetId="1" state="hidden" r:id="rId7"/>
  </sheets>
  <definedNames>
    <definedName name="_xlnm._FilterDatabase" localSheetId="6" hidden="1">REFRIGERANTES!$D$6:$W$173</definedName>
    <definedName name="_xlnm.Print_Area" localSheetId="2">'Comprobador de calendario'!$A$1:$L$78</definedName>
    <definedName name="_xlnm.Print_Area" localSheetId="3">'Control de fugas'!$A$1:$L$19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J10" i="2"/>
  <c r="J7" i="2"/>
  <c r="F7" i="2"/>
  <c r="A13" i="6"/>
  <c r="J10" i="6"/>
  <c r="J7" i="6"/>
  <c r="F7" i="6"/>
  <c r="T172" i="1"/>
  <c r="V173" i="1"/>
  <c r="W173" i="1"/>
  <c r="V174" i="1"/>
  <c r="W174" i="1"/>
  <c r="V175" i="1"/>
  <c r="W175" i="1"/>
  <c r="G14" i="6" l="1"/>
  <c r="L70" i="2"/>
  <c r="K13" i="6" l="1"/>
  <c r="I17" i="6" s="1"/>
  <c r="F10" i="6"/>
  <c r="G10" i="6"/>
  <c r="I10" i="6"/>
  <c r="F44" i="2"/>
  <c r="G74" i="2"/>
  <c r="A44" i="2"/>
  <c r="K70" i="2"/>
  <c r="D51" i="2"/>
  <c r="H51" i="2"/>
  <c r="C44" i="2"/>
  <c r="G66" i="2"/>
  <c r="F13" i="2"/>
  <c r="B65" i="2"/>
  <c r="A51" i="2"/>
  <c r="A70" i="2"/>
  <c r="C51" i="2"/>
  <c r="J66" i="2"/>
  <c r="G51" i="2"/>
  <c r="K66" i="2"/>
  <c r="D65" i="2"/>
  <c r="E65" i="2"/>
  <c r="E57" i="2"/>
  <c r="H70" i="2"/>
  <c r="E51" i="2"/>
  <c r="H57" i="2"/>
  <c r="F70" i="2"/>
  <c r="A65" i="2"/>
  <c r="A74" i="2"/>
  <c r="I44" i="2"/>
  <c r="C65" i="2"/>
  <c r="L66" i="2"/>
  <c r="J70" i="2"/>
  <c r="C57" i="2"/>
  <c r="F66" i="2"/>
  <c r="A57" i="2"/>
  <c r="J57" i="2"/>
  <c r="H66" i="2"/>
  <c r="D70" i="2"/>
  <c r="I66" i="2"/>
  <c r="T125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F32" i="2" l="1"/>
  <c r="J20" i="2"/>
  <c r="A30" i="2"/>
  <c r="F20" i="2"/>
  <c r="A25" i="2"/>
  <c r="F25" i="2"/>
  <c r="A19" i="2"/>
  <c r="F28" i="2"/>
  <c r="F10" i="2"/>
  <c r="V10" i="1"/>
  <c r="V12" i="1"/>
  <c r="V11" i="1"/>
  <c r="W11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W10" i="1"/>
</calcChain>
</file>

<file path=xl/sharedStrings.xml><?xml version="1.0" encoding="utf-8"?>
<sst xmlns="http://schemas.openxmlformats.org/spreadsheetml/2006/main" count="1970" uniqueCount="1025">
  <si>
    <t>Clasificación</t>
  </si>
  <si>
    <t>DENOMINACIÓN</t>
  </si>
  <si>
    <t>Fórmula</t>
  </si>
  <si>
    <t>Masa Molecular (3)</t>
  </si>
  <si>
    <t>Densidad de vapor a 25 ºC a 101,3 kPa</t>
  </si>
  <si>
    <r>
      <t>kg/m</t>
    </r>
    <r>
      <rPr>
        <b/>
        <vertAlign val="superscript"/>
        <sz val="9"/>
        <color rgb="FF333333"/>
        <rFont val="Arial Narrow"/>
        <family val="2"/>
      </rPr>
      <t>3</t>
    </r>
  </si>
  <si>
    <t>Límite Práctico</t>
  </si>
  <si>
    <t>Punto de Ebullición 101,3 kPa</t>
  </si>
  <si>
    <t>Inflamabilidad</t>
  </si>
  <si>
    <t>Grupo L</t>
  </si>
  <si>
    <t>Clase de seguridad</t>
  </si>
  <si>
    <t>N.º de Refrigerante (2)</t>
  </si>
  <si>
    <t>Límite inferior de Inflamabilidad</t>
  </si>
  <si>
    <t>A1</t>
  </si>
  <si>
    <t>R-11</t>
  </si>
  <si>
    <t>Triclorofluormetano</t>
  </si>
  <si>
    <t>CCl3F(10)</t>
  </si>
  <si>
    <t>137.4</t>
  </si>
  <si>
    <t>5.62</t>
  </si>
  <si>
    <t>0.3</t>
  </si>
  <si>
    <t>0.0062</t>
  </si>
  <si>
    <t>ND</t>
  </si>
  <si>
    <t>NF</t>
  </si>
  <si>
    <t>R-12</t>
  </si>
  <si>
    <t>Diclorodiflurometano</t>
  </si>
  <si>
    <t>CCl2F2(10)</t>
  </si>
  <si>
    <t>120.9</t>
  </si>
  <si>
    <t>4.94</t>
  </si>
  <si>
    <t>0.5</t>
  </si>
  <si>
    <t>–29</t>
  </si>
  <si>
    <t>0.088</t>
  </si>
  <si>
    <t>R-12B1</t>
  </si>
  <si>
    <t>Bromoclorodiflurometano</t>
  </si>
  <si>
    <t>CBrClF2(10)</t>
  </si>
  <si>
    <t>165.4</t>
  </si>
  <si>
    <t>6.76</t>
  </si>
  <si>
    <t>0.2</t>
  </si>
  <si>
    <t>–4</t>
  </si>
  <si>
    <t>R-13</t>
  </si>
  <si>
    <t>Clorotrifluormetano</t>
  </si>
  <si>
    <t>CClF3(10)</t>
  </si>
  <si>
    <t>104.5</t>
  </si>
  <si>
    <t>4.27</t>
  </si>
  <si>
    <t>–81</t>
  </si>
  <si>
    <t>R-13B1</t>
  </si>
  <si>
    <t>Bromotrifluormetano</t>
  </si>
  <si>
    <t>CBrF3(10)</t>
  </si>
  <si>
    <t>148.9</t>
  </si>
  <si>
    <t>6.09</t>
  </si>
  <si>
    <t>0.6</t>
  </si>
  <si>
    <t>–58</t>
  </si>
  <si>
    <t>R-14</t>
  </si>
  <si>
    <t>Tetrafluoruro de carbono</t>
  </si>
  <si>
    <t>88.0</t>
  </si>
  <si>
    <t>3.60</t>
  </si>
  <si>
    <t>0.4</t>
  </si>
  <si>
    <t>–128</t>
  </si>
  <si>
    <t>0.40</t>
  </si>
  <si>
    <t>R-22</t>
  </si>
  <si>
    <t>Clorodifluormetano</t>
  </si>
  <si>
    <t>CHClF2(10)</t>
  </si>
  <si>
    <t>86.5</t>
  </si>
  <si>
    <t>3.54</t>
  </si>
  <si>
    <t>–41</t>
  </si>
  <si>
    <t>R-23</t>
  </si>
  <si>
    <t>Trifluormetano</t>
  </si>
  <si>
    <t>CHF3(11)</t>
  </si>
  <si>
    <t>70.0</t>
  </si>
  <si>
    <t>2.86</t>
  </si>
  <si>
    <t>0.68</t>
  </si>
  <si>
    <t>–82</t>
  </si>
  <si>
    <t>0.15</t>
  </si>
  <si>
    <t>R-113</t>
  </si>
  <si>
    <t>1,1,2-Tricloro-1,2,2trifluoretano</t>
  </si>
  <si>
    <t>CCL2FCCIF2(10)</t>
  </si>
  <si>
    <t>187.4</t>
  </si>
  <si>
    <t>NA</t>
  </si>
  <si>
    <t>R-114</t>
  </si>
  <si>
    <t>1,2-Dicloro-1,1,2,2 tetrafluoretano</t>
  </si>
  <si>
    <t>CClF2CCIF2(10)</t>
  </si>
  <si>
    <t>170.9</t>
  </si>
  <si>
    <t>6.99</t>
  </si>
  <si>
    <t>0.7</t>
  </si>
  <si>
    <t>0.14</t>
  </si>
  <si>
    <t>R-115</t>
  </si>
  <si>
    <t>2-Cloro-1,1,1,2,2pentafluoretano</t>
  </si>
  <si>
    <t>CF3CClF2(10)</t>
  </si>
  <si>
    <t>154.5</t>
  </si>
  <si>
    <t>6.32</t>
  </si>
  <si>
    <t>0.76</t>
  </si>
  <si>
    <t>–39</t>
  </si>
  <si>
    <t>R-116</t>
  </si>
  <si>
    <t>Hexafluoretano</t>
  </si>
  <si>
    <t>CF3CF3(11)</t>
  </si>
  <si>
    <t>138.0</t>
  </si>
  <si>
    <t>5.64</t>
  </si>
  <si>
    <t>–78</t>
  </si>
  <si>
    <t>R-124</t>
  </si>
  <si>
    <t>2-Cloro-1,1,1,2tetrafluoretano</t>
  </si>
  <si>
    <t>CF3CHClF(10)</t>
  </si>
  <si>
    <t>136.5</t>
  </si>
  <si>
    <t>5.58</t>
  </si>
  <si>
    <t>0.11</t>
  </si>
  <si>
    <t>–12</t>
  </si>
  <si>
    <t>0.056</t>
  </si>
  <si>
    <t>R-125</t>
  </si>
  <si>
    <t>Pentafluoretano</t>
  </si>
  <si>
    <t>120.0</t>
  </si>
  <si>
    <t>4.91</t>
  </si>
  <si>
    <t>0.39</t>
  </si>
  <si>
    <t>–49</t>
  </si>
  <si>
    <t>0.37</t>
  </si>
  <si>
    <t>R-134a</t>
  </si>
  <si>
    <t>1,1,1,2-Tetrafluoretano</t>
  </si>
  <si>
    <t>CF3CH2F(11)</t>
  </si>
  <si>
    <t>102.0</t>
  </si>
  <si>
    <t>4.17</t>
  </si>
  <si>
    <t>0.25</t>
  </si>
  <si>
    <t>–26</t>
  </si>
  <si>
    <t>0.21</t>
  </si>
  <si>
    <t>R-218</t>
  </si>
  <si>
    <t>Octofluorpropano</t>
  </si>
  <si>
    <t>CF3CF2CF3 (11)</t>
  </si>
  <si>
    <t>188.0</t>
  </si>
  <si>
    <t>7.69</t>
  </si>
  <si>
    <t>1.84</t>
  </si>
  <si>
    <t>–37</t>
  </si>
  <si>
    <t>0.85</t>
  </si>
  <si>
    <t>R-227ea</t>
  </si>
  <si>
    <t>1,1,1,2,3,3,3-Heptafluorpropano</t>
  </si>
  <si>
    <t>CF3CHFCF3(11)</t>
  </si>
  <si>
    <t>170.0</t>
  </si>
  <si>
    <t>6.95</t>
  </si>
  <si>
    <t>0.63</t>
  </si>
  <si>
    <t>–15</t>
  </si>
  <si>
    <t>R-236fa</t>
  </si>
  <si>
    <t>1,1,1,3,3,3-Hexafluorpropano</t>
  </si>
  <si>
    <t>CF3CH2CF3(11)</t>
  </si>
  <si>
    <t>152.0</t>
  </si>
  <si>
    <t>6.22</t>
  </si>
  <si>
    <t>0.59</t>
  </si>
  <si>
    <t>–1</t>
  </si>
  <si>
    <t>0.34</t>
  </si>
  <si>
    <t>R-1233zd(E)</t>
  </si>
  <si>
    <t>Trans-1-cloro-3,3,3trifluorprop-1-N</t>
  </si>
  <si>
    <t>130.5</t>
  </si>
  <si>
    <t>5.34</t>
  </si>
  <si>
    <t>0.086</t>
  </si>
  <si>
    <t>18.1</t>
  </si>
  <si>
    <t>R-C318</t>
  </si>
  <si>
    <t>Octofluorciclobutano</t>
  </si>
  <si>
    <t>C4F8(11)</t>
  </si>
  <si>
    <t>200.0</t>
  </si>
  <si>
    <t>8.18</t>
  </si>
  <si>
    <t>0.81</t>
  </si>
  <si>
    <t>–6</t>
  </si>
  <si>
    <t>0.65</t>
  </si>
  <si>
    <t>R-500</t>
  </si>
  <si>
    <t>R-12/152a (73.8/26.2)</t>
  </si>
  <si>
    <t>CCl2F2 + CHF2CH3 (10;11)</t>
  </si>
  <si>
    <t>99.3</t>
  </si>
  <si>
    <t>4.06</t>
  </si>
  <si>
    <t>–33.5</t>
  </si>
  <si>
    <t>0.12</t>
  </si>
  <si>
    <t>R-501</t>
  </si>
  <si>
    <t>R-22/12 (75/25)</t>
  </si>
  <si>
    <t>CCl2F2 + CHClF2 (10;11)</t>
  </si>
  <si>
    <t>93.1</t>
  </si>
  <si>
    <t>3.81</t>
  </si>
  <si>
    <t>0.38</t>
  </si>
  <si>
    <t>–41.0</t>
  </si>
  <si>
    <t>0.29</t>
  </si>
  <si>
    <t>R-502</t>
  </si>
  <si>
    <t>R-22/115 (48.8/51.2)</t>
  </si>
  <si>
    <t>CHClF2+ CF3CClF2(10;11)</t>
  </si>
  <si>
    <t>4.56</t>
  </si>
  <si>
    <t>0.45</t>
  </si>
  <si>
    <t>–45.4</t>
  </si>
  <si>
    <t>0.33</t>
  </si>
  <si>
    <t>R-503</t>
  </si>
  <si>
    <t>R-23/13 (40.1/59.9)</t>
  </si>
  <si>
    <t>CHF3+CClF3(10;11)</t>
  </si>
  <si>
    <t>87.5</t>
  </si>
  <si>
    <t>3.58</t>
  </si>
  <si>
    <t>0.35</t>
  </si>
  <si>
    <t>–88.7</t>
  </si>
  <si>
    <t>R-504</t>
  </si>
  <si>
    <t>R-32/115 (48.2/51.8)</t>
  </si>
  <si>
    <t>CH2F2+CClF2CF3 (10;11)</t>
  </si>
  <si>
    <t>79.2</t>
  </si>
  <si>
    <t>3.24</t>
  </si>
  <si>
    <t>–57</t>
  </si>
  <si>
    <t>0.31</t>
  </si>
  <si>
    <t>R-507A</t>
  </si>
  <si>
    <t>R-125/143a (50/50)</t>
  </si>
  <si>
    <t>CF3CHF2CF3CH3 (11)</t>
  </si>
  <si>
    <t>98.9</t>
  </si>
  <si>
    <t>4.04</t>
  </si>
  <si>
    <t>0.53</t>
  </si>
  <si>
    <t>–46.7</t>
  </si>
  <si>
    <t>R-508A</t>
  </si>
  <si>
    <t>R-23/116 (39/61)</t>
  </si>
  <si>
    <t>CHF3+C2F6(11)</t>
  </si>
  <si>
    <t>100.1</t>
  </si>
  <si>
    <t>4.09</t>
  </si>
  <si>
    <t>0.23</t>
  </si>
  <si>
    <t>–86.0</t>
  </si>
  <si>
    <t>R-508B</t>
  </si>
  <si>
    <t>R-23/116 (46/54)</t>
  </si>
  <si>
    <t>CHF3+C2F6 (11)</t>
  </si>
  <si>
    <t>95.4</t>
  </si>
  <si>
    <t>3.90</t>
  </si>
  <si>
    <t>–88.3</t>
  </si>
  <si>
    <t>R-509A</t>
  </si>
  <si>
    <t>-22/218 (44/56)</t>
  </si>
  <si>
    <t>CHClF2+ C3F8 (10;11)</t>
  </si>
  <si>
    <t>5.07</t>
  </si>
  <si>
    <t>0.56</t>
  </si>
  <si>
    <t>–47.0</t>
  </si>
  <si>
    <t>R-134a/1234yf (44/56)</t>
  </si>
  <si>
    <t>CH2FCF3+CF3CF=CH2 (11)</t>
  </si>
  <si>
    <t>108.4</t>
  </si>
  <si>
    <t>0.319</t>
  </si>
  <si>
    <t>–29.05</t>
  </si>
  <si>
    <t>R-718</t>
  </si>
  <si>
    <t>Agua</t>
  </si>
  <si>
    <t>H2O</t>
  </si>
  <si>
    <t>R-744</t>
  </si>
  <si>
    <t>Dióxido de carbono</t>
  </si>
  <si>
    <t>CO2</t>
  </si>
  <si>
    <t>44.0</t>
  </si>
  <si>
    <t>1.80</t>
  </si>
  <si>
    <t>0.1</t>
  </si>
  <si>
    <t>0.072</t>
  </si>
  <si>
    <t>A1/A1</t>
  </si>
  <si>
    <t>R-401A</t>
  </si>
  <si>
    <t>R-22/152a/124 (53/13/34)</t>
  </si>
  <si>
    <t>CHClF2+ CHF2CH3+CF3CHClF (10;11)</t>
  </si>
  <si>
    <t>94.4</t>
  </si>
  <si>
    <t>3.86</t>
  </si>
  <si>
    <t>33.4 a –27.8</t>
  </si>
  <si>
    <t>0.10</t>
  </si>
  <si>
    <t>R-401B</t>
  </si>
  <si>
    <t>R-22/152a/124 (61/11/28)</t>
  </si>
  <si>
    <t>CHClF2+ CHF2CH3 CF3CHClF (10;11)</t>
  </si>
  <si>
    <t>92.8</t>
  </si>
  <si>
    <t>3.80</t>
  </si>
  <si>
    <t>–34.9 a –29.6</t>
  </si>
  <si>
    <t>0.04</t>
  </si>
  <si>
    <t>R-401C</t>
  </si>
  <si>
    <t>R-22/152a/124 (33/15/52)</t>
  </si>
  <si>
    <t>CHClF2+ CHF2CH3+ CF3CHClF (10;11)</t>
  </si>
  <si>
    <t>4.13</t>
  </si>
  <si>
    <t>0.24</t>
  </si>
  <si>
    <t>–28.9 a –23.3</t>
  </si>
  <si>
    <t>0.083</t>
  </si>
  <si>
    <t>R-402A</t>
  </si>
  <si>
    <t>R-125/290/22 (60/2/38)</t>
  </si>
  <si>
    <t>CF3CHF2+ C3H8+ CHClF2 (10;11)</t>
  </si>
  <si>
    <t>101.5</t>
  </si>
  <si>
    <t>4.16</t>
  </si>
  <si>
    <t>–49.2 a –47.0</t>
  </si>
  <si>
    <t>0.27</t>
  </si>
  <si>
    <t>R-402B</t>
  </si>
  <si>
    <t>R-125/290/22 (38/2/60)</t>
  </si>
  <si>
    <t>94.7</t>
  </si>
  <si>
    <t>3.87</t>
  </si>
  <si>
    <t>0.32</t>
  </si>
  <si>
    <t>–47.2 a –44.8</t>
  </si>
  <si>
    <t>R-403A</t>
  </si>
  <si>
    <t>R-290/22/218 (5/75/20)</t>
  </si>
  <si>
    <t>C3H8+CHClF2+ C3F8 (10;11)</t>
  </si>
  <si>
    <t>3.76</t>
  </si>
  <si>
    <t>–47.7 a –44.3</t>
  </si>
  <si>
    <t>0.80</t>
  </si>
  <si>
    <t>R-403B</t>
  </si>
  <si>
    <t>R-290/22/218 (5/56/39)</t>
  </si>
  <si>
    <t>103.3</t>
  </si>
  <si>
    <t>4.22</t>
  </si>
  <si>
    <t>0.41</t>
  </si>
  <si>
    <t>–49.1 a –46.84</t>
  </si>
  <si>
    <t>A1 / A1</t>
  </si>
  <si>
    <t>R-404A</t>
  </si>
  <si>
    <t>R-125/143a/134a (44/52/4)</t>
  </si>
  <si>
    <t>CF3CHF2+ CF3CH3+ CF3CH2F (11)</t>
  </si>
  <si>
    <t>97.6</t>
  </si>
  <si>
    <t>3.99</t>
  </si>
  <si>
    <t>0.52</t>
  </si>
  <si>
    <t>–46.5 a –45.7</t>
  </si>
  <si>
    <t>R-405A</t>
  </si>
  <si>
    <t>R-22/152a/142b/C318 (45/7/5.5/42.5)</t>
  </si>
  <si>
    <t>CHClF2+ CHF2CH3+ CH3CClF2+ C4F8 (10;11)</t>
  </si>
  <si>
    <t>111.9</t>
  </si>
  <si>
    <t>4.58</t>
  </si>
  <si>
    <t>–32.8 a –24.4</t>
  </si>
  <si>
    <t>0.26</t>
  </si>
  <si>
    <t>R-407A</t>
  </si>
  <si>
    <t>R-32/125/134a (20/40/40)</t>
  </si>
  <si>
    <t>CH2F2+ CF3CHF2+ CF3CH2F (11)</t>
  </si>
  <si>
    <t>90.1</t>
  </si>
  <si>
    <t>3.68</t>
  </si>
  <si>
    <t>–45.2 a –38.7</t>
  </si>
  <si>
    <t>R-407B</t>
  </si>
  <si>
    <t>R-32/125/134a (10/70/20)</t>
  </si>
  <si>
    <t>102.9</t>
  </si>
  <si>
    <t>4.21</t>
  </si>
  <si>
    <t>–46.8 a –42.4</t>
  </si>
  <si>
    <t>R-407C</t>
  </si>
  <si>
    <t>R-32/125/134a (23/25/52)</t>
  </si>
  <si>
    <t>86.2</t>
  </si>
  <si>
    <t>3.53</t>
  </si>
  <si>
    <t>–43.8 a –36.7</t>
  </si>
  <si>
    <t>R-407D</t>
  </si>
  <si>
    <t>R-32/125/134a (15/15/70)</t>
  </si>
  <si>
    <t>90.9</t>
  </si>
  <si>
    <t>3.72</t>
  </si>
  <si>
    <t>–39.4 a –32.7</t>
  </si>
  <si>
    <t>R-407E</t>
  </si>
  <si>
    <t>R-32/125/134a (25/15/60)</t>
  </si>
  <si>
    <t>83.8</t>
  </si>
  <si>
    <t>3.43</t>
  </si>
  <si>
    <t>–42.8 a –35.6</t>
  </si>
  <si>
    <t>R-407F</t>
  </si>
  <si>
    <t>R-32/125/134a (30/30/40)</t>
  </si>
  <si>
    <t>82.1</t>
  </si>
  <si>
    <t>3.36</t>
  </si>
  <si>
    <t>–46.1 a –39.7</t>
  </si>
  <si>
    <t>R-407H</t>
  </si>
  <si>
    <t>R-32/125/134a (32.5/15.0/52.5)</t>
  </si>
  <si>
    <t>CH2F2 / CHF2-CF3 / CF3CH2F (11)</t>
  </si>
  <si>
    <t>42.03</t>
  </si>
  <si>
    <t>–44,7 a –37,6</t>
  </si>
  <si>
    <t>R-408A</t>
  </si>
  <si>
    <t>R-125/143a/22 (7/46/47)</t>
  </si>
  <si>
    <t>CF3CHF2+ CF3CH3+ CHClF2 (10;11)</t>
  </si>
  <si>
    <t>87.0</t>
  </si>
  <si>
    <t>3.56</t>
  </si>
  <si>
    <t>44.6 a –44.1</t>
  </si>
  <si>
    <t>R-409A</t>
  </si>
  <si>
    <t>R-22/124/142b (60/25/15)</t>
  </si>
  <si>
    <t>CHClF2+ CF3CHClF+ CH3CClF2 (10;11)</t>
  </si>
  <si>
    <t>97.5</t>
  </si>
  <si>
    <t>3.98</t>
  </si>
  <si>
    <t>0.16</t>
  </si>
  <si>
    <t>–34.7 a –26.3</t>
  </si>
  <si>
    <t>R-409B</t>
  </si>
  <si>
    <t>R-22/124/142b (65/25/10)</t>
  </si>
  <si>
    <t>96.7</t>
  </si>
  <si>
    <t>3.95</t>
  </si>
  <si>
    <t>0.17</t>
  </si>
  <si>
    <t>–35.8 a –28.2</t>
  </si>
  <si>
    <t>R-410A</t>
  </si>
  <si>
    <t>R-32/125 (50/50</t>
  </si>
  <si>
    <t>CH2F2+ CF3CHF2 (11)</t>
  </si>
  <si>
    <t>72.6</t>
  </si>
  <si>
    <t>2.97</t>
  </si>
  <si>
    <t>0.44</t>
  </si>
  <si>
    <t>–51.6 a –51.5</t>
  </si>
  <si>
    <t>0.42</t>
  </si>
  <si>
    <t>R-410B</t>
  </si>
  <si>
    <t>R-32/125 (45/55)</t>
  </si>
  <si>
    <t>75.5</t>
  </si>
  <si>
    <t>3.09</t>
  </si>
  <si>
    <t>0.43</t>
  </si>
  <si>
    <t>–51.5 a –51.4</t>
  </si>
  <si>
    <t>R-22/124/600 (50/47/3)</t>
  </si>
  <si>
    <t>CHClF2+ CF3CHClF+ C4H10 (10;11)</t>
  </si>
  <si>
    <t>102.7</t>
  </si>
  <si>
    <t>X</t>
  </si>
  <si>
    <t>–34.1</t>
  </si>
  <si>
    <t>R-125/143a /290/22 (42/6/2/50)</t>
  </si>
  <si>
    <t>CF3CHF2+ CF3CH3+ C3H8+CHClF2 (10;11)</t>
  </si>
  <si>
    <t>95.6</t>
  </si>
  <si>
    <t>–45.6</t>
  </si>
  <si>
    <t>R-414A</t>
  </si>
  <si>
    <t>R-22/124/600a/142b (51.0/28.5/4.0/16.5)</t>
  </si>
  <si>
    <t>CHClF2+CF3CHClF+CH(CH3)3+CH3CClF2 (10;11)</t>
  </si>
  <si>
    <t>97.0</t>
  </si>
  <si>
    <t>3.96</t>
  </si>
  <si>
    <t>–33.2 a –24.7</t>
  </si>
  <si>
    <t>R-414B</t>
  </si>
  <si>
    <t>R-22/124/600a/142b (50.0/39.0/1.5/9.5)</t>
  </si>
  <si>
    <t>101.6</t>
  </si>
  <si>
    <t>0.096</t>
  </si>
  <si>
    <t>R-416A</t>
  </si>
  <si>
    <t>R-134a/124/600 (59.0/39.5/1.5)</t>
  </si>
  <si>
    <t>CF3CH2F+ CF3CHClF+ C4H10 (10;11)</t>
  </si>
  <si>
    <t>0.064</t>
  </si>
  <si>
    <t>–23.9 a –22.1</t>
  </si>
  <si>
    <t>R-417A</t>
  </si>
  <si>
    <t>R-125/134a/600 (46.6/50.0/3.4)</t>
  </si>
  <si>
    <t>CF3CHF2+ CF3CH2F+ C4H10 (11)</t>
  </si>
  <si>
    <t>106.7</t>
  </si>
  <si>
    <t>4.36</t>
  </si>
  <si>
    <t>–38.0 a –32.9</t>
  </si>
  <si>
    <t>0.057</t>
  </si>
  <si>
    <t>A/A1</t>
  </si>
  <si>
    <t>R-417B</t>
  </si>
  <si>
    <t>R-125/134a/600 (79.0/18.3/2,7)</t>
  </si>
  <si>
    <t>113.1</t>
  </si>
  <si>
    <t>4.63</t>
  </si>
  <si>
    <t>0.069</t>
  </si>
  <si>
    <t>–44,9 a –41,5</t>
  </si>
  <si>
    <t>R-417C</t>
  </si>
  <si>
    <t>R-125/134a/600 (19.5/78.8/1.7)</t>
  </si>
  <si>
    <t>103.7</t>
  </si>
  <si>
    <t>4.24</t>
  </si>
  <si>
    <t>0.087</t>
  </si>
  <si>
    <r>
      <t>–32.7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29.2</t>
    </r>
  </si>
  <si>
    <t>0.097</t>
  </si>
  <si>
    <t>R-119A</t>
  </si>
  <si>
    <t>R-125/290/218 (86/5/9)</t>
  </si>
  <si>
    <t>CF3CHF2+ C3H8+ C3F8 (11)</t>
  </si>
  <si>
    <t>113.9</t>
  </si>
  <si>
    <t>0.49</t>
  </si>
  <si>
    <t>–54</t>
  </si>
  <si>
    <t>R-420A</t>
  </si>
  <si>
    <t>R-134a/142b (88.0/12.0)</t>
  </si>
  <si>
    <t>CF3CH2F+CClF2CH3 (10;11)</t>
  </si>
  <si>
    <t>101.9</t>
  </si>
  <si>
    <t>0.18</t>
  </si>
  <si>
    <r>
      <t>–24.9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24.2</t>
    </r>
  </si>
  <si>
    <t>R-421A</t>
  </si>
  <si>
    <t>R-125/134a (58.0/42.0)</t>
  </si>
  <si>
    <t>CF3CHF2+CF3CH2F (11)</t>
  </si>
  <si>
    <t>111.8</t>
  </si>
  <si>
    <t>4.57</t>
  </si>
  <si>
    <t>0.28</t>
  </si>
  <si>
    <r>
      <t>–40.8 a </t>
    </r>
    <r>
      <rPr>
        <sz val="9"/>
        <color rgb="FF000000"/>
        <rFont val="Arial Narrow"/>
        <family val="2"/>
      </rPr>
      <t>–</t>
    </r>
    <r>
      <rPr>
        <i/>
        <sz val="9"/>
        <color rgb="FF000000"/>
        <rFont val="Arial Narrow"/>
        <family val="2"/>
      </rPr>
      <t>35.5</t>
    </r>
  </si>
  <si>
    <t>R-421B</t>
  </si>
  <si>
    <t>R-125/134a (58/42)</t>
  </si>
  <si>
    <t>116.9</t>
  </si>
  <si>
    <t>4.78</t>
  </si>
  <si>
    <t>–45.7 a –42.6</t>
  </si>
  <si>
    <t>R-422A</t>
  </si>
  <si>
    <t>R-125/134a/600a (85.1/11.5/3.4)</t>
  </si>
  <si>
    <t>CF3CHF+CF3CH2F+CH(CH3)3 (11)</t>
  </si>
  <si>
    <t>113.6</t>
  </si>
  <si>
    <t>4.65</t>
  </si>
  <si>
    <t>–46.5 a –44.1</t>
  </si>
  <si>
    <t>R-422B</t>
  </si>
  <si>
    <t>R-125/134a/600a (55/42/3)</t>
  </si>
  <si>
    <t>CF3CHF2+CF3CH2F+CH(CH3)3 (11)</t>
  </si>
  <si>
    <t>108.5</t>
  </si>
  <si>
    <t>4.44</t>
  </si>
  <si>
    <t>–40.5 a –35.6</t>
  </si>
  <si>
    <t>R-422C</t>
  </si>
  <si>
    <t>R-125/134a/600a (82/15/3)</t>
  </si>
  <si>
    <t>113.4</t>
  </si>
  <si>
    <t>4.64</t>
  </si>
  <si>
    <t>–45.3 a –42.3</t>
  </si>
  <si>
    <t>A1/A</t>
  </si>
  <si>
    <t>R-125/134a/600a (65.1/31.5/3.4)</t>
  </si>
  <si>
    <t>CF3CHF2+CF3CH2F+CH(CH3)3(11)</t>
  </si>
  <si>
    <t>109.9</t>
  </si>
  <si>
    <t>4.49</t>
  </si>
  <si>
    <t>–43.2 a –38.4</t>
  </si>
  <si>
    <t>R-422E</t>
  </si>
  <si>
    <t>R-125/134a/600a (58.0/39.3/2.7)</t>
  </si>
  <si>
    <t>109.3</t>
  </si>
  <si>
    <t>4.47</t>
  </si>
  <si>
    <t>–41.8 a –36.4</t>
  </si>
  <si>
    <t>R-423A</t>
  </si>
  <si>
    <t>R-134a/227ea (52.5/47.5)</t>
  </si>
  <si>
    <t>CF3CH2F+ CF3CHFCF3 (11)</t>
  </si>
  <si>
    <t>126.0</t>
  </si>
  <si>
    <t>5.15</t>
  </si>
  <si>
    <t>0.30</t>
  </si>
  <si>
    <t>–24.2 a –23.5</t>
  </si>
  <si>
    <t>R-424A</t>
  </si>
  <si>
    <t>R-125/134a/600a/600/601a (50,5/47.0/0,9/1.0/0,6)</t>
  </si>
  <si>
    <t>CHF2CF3+CH2FCF3+C4H10 +C4H10+C5H12 (11)</t>
  </si>
  <si>
    <t>4.43</t>
  </si>
  <si>
    <t>–39,1 a –33,3</t>
  </si>
  <si>
    <t>R-425A</t>
  </si>
  <si>
    <t>R-32/134a/227ea (18.5/69.5/12.0)</t>
  </si>
  <si>
    <t>CH2F2+CF3CH2F+ CF3CHFCF3 (11)</t>
  </si>
  <si>
    <t>90.3</t>
  </si>
  <si>
    <t>3.69</t>
  </si>
  <si>
    <t>–38.1 a –31.3</t>
  </si>
  <si>
    <t>R-426A</t>
  </si>
  <si>
    <t>R-125/134a/600/601a (5,1/93.0/1,3/0,6)</t>
  </si>
  <si>
    <t>CHF2CF3+ CH2FCF3+ C4H10+C5H12 (11)</t>
  </si>
  <si>
    <t>–28,5 a –26.7</t>
  </si>
  <si>
    <t>R-427</t>
  </si>
  <si>
    <t>R-32/ R-125/R-143a /R-134a (4,99/7,51/2,57/84,93)</t>
  </si>
  <si>
    <t>CH2F2+ CF3CHF2+CF3CH3+ CF3CH2F (11)</t>
  </si>
  <si>
    <t>–33,09 a –28,62</t>
  </si>
  <si>
    <t>–</t>
  </si>
  <si>
    <t>R-427A</t>
  </si>
  <si>
    <t>R-32/125/143a/134a (15/25/10/50)</t>
  </si>
  <si>
    <t>CH2F2+CF3CHF2+CF3 CH3+CF3CH2F (11)</t>
  </si>
  <si>
    <t>3.70</t>
  </si>
  <si>
    <t>–43,0 a –36.3</t>
  </si>
  <si>
    <t>R-428A</t>
  </si>
  <si>
    <t>R-125/143a/290/600a (77,5/20.0/0.6/1,9)</t>
  </si>
  <si>
    <t>CHF2CF3+CH3CF3+ C3H8+C4H10 (11)</t>
  </si>
  <si>
    <t>4.40</t>
  </si>
  <si>
    <t>–48,3 a –47,5</t>
  </si>
  <si>
    <t>R-434A</t>
  </si>
  <si>
    <t>R-125/143a/134a/600a (63,2/18.0/16.0/2,8)</t>
  </si>
  <si>
    <t>CHF2CF3+CH3CF3+CH2FCF3+C4H10 (11)</t>
  </si>
  <si>
    <t>4.32</t>
  </si>
  <si>
    <t>–45,0 a –42,3</t>
  </si>
  <si>
    <t>R-437A</t>
  </si>
  <si>
    <t>R-125/134.ª/600/601 (19,5/78,5/1,40.6)</t>
  </si>
  <si>
    <t>HF2CF3+CH2FCF3+CH(CH3)3+ CH3CH2CH2+CH2CH3 (11)</t>
  </si>
  <si>
    <t>103.71</t>
  </si>
  <si>
    <t>–32,9 a –29.2</t>
  </si>
  <si>
    <t>0.081</t>
  </si>
  <si>
    <t>R(1)</t>
  </si>
  <si>
    <t>R-125/218/134a (11/4/85)</t>
  </si>
  <si>
    <t>CHF2CF3+C3F8+CF3CH2F (11)</t>
  </si>
  <si>
    <t>105.72</t>
  </si>
  <si>
    <t>–29.61 a –27.64</t>
  </si>
  <si>
    <t>R-438A</t>
  </si>
  <si>
    <t>R-32/125/134a/600/601a (8.5/45.0/44.2/1.7/0.6)</t>
  </si>
  <si>
    <t>CH2F2+CHF2CF3+CH2FCF3++CF3CH2F+C4H10+C5H12+CH3 CH2CH2CH2CH3 (11)</t>
  </si>
  <si>
    <t>99.1</t>
  </si>
  <si>
    <t>4.05</t>
  </si>
  <si>
    <t>0.079</t>
  </si>
  <si>
    <t>–43.0 a –36.4</t>
  </si>
  <si>
    <t>R-453A</t>
  </si>
  <si>
    <t>R-32/125/134a/227ea/600/601 (20.0/20.0/53.8/5.0/0.6/0.6</t>
  </si>
  <si>
    <t>CH2F2+ CHF2F3+CH2FCF3+CF3CHFCF3+CH3(CH2)2CH3+(CH3)2CH-CH2-CH3 (11)</t>
  </si>
  <si>
    <t>88.4</t>
  </si>
  <si>
    <t>–44.5 a –42.5</t>
  </si>
  <si>
    <t>-42,52 a -34,98</t>
  </si>
  <si>
    <t>R-442A</t>
  </si>
  <si>
    <t>R-32/125/134a/152a/227a (31/31/30/3/5)</t>
  </si>
  <si>
    <t>CH2F2+CHF2CF3+CH2FCF3+CH 3CHF2+CF3CHFCF3 (11)</t>
  </si>
  <si>
    <t>81.8</t>
  </si>
  <si>
    <t>3.35</t>
  </si>
  <si>
    <t>–52.7 a –46.5</t>
  </si>
  <si>
    <t>R-448A</t>
  </si>
  <si>
    <t>R-32/125/1234yf/134a/1234z e(E) 26/26/20/21/7</t>
  </si>
  <si>
    <t>CH2F2+CF3CHF2+CH2CFCF3+ CF3CH2F+CHFCHCF3 (11)</t>
  </si>
  <si>
    <t>86.28</t>
  </si>
  <si>
    <t>0.388</t>
  </si>
  <si>
    <t>–45.9 a –39.8</t>
  </si>
  <si>
    <t>R-449A</t>
  </si>
  <si>
    <t>R-32/125/1234yf/134a (24.3/24.7/25.3/25.7)</t>
  </si>
  <si>
    <t>CF2F2+CF3CHF2+CF3CFCH2+ CF3CH2F (11)</t>
  </si>
  <si>
    <t>87.21</t>
  </si>
  <si>
    <t>3.62</t>
  </si>
  <si>
    <t>0.357</t>
  </si>
  <si>
    <t>–46.0 a –39.9</t>
  </si>
  <si>
    <t>R-450A</t>
  </si>
  <si>
    <t>R-134a/1234ze(E) (42/58)</t>
  </si>
  <si>
    <t>CF3CH2F+CF3CH=CHF (11)</t>
  </si>
  <si>
    <t>108.67</t>
  </si>
  <si>
    <t>4.54</t>
  </si>
  <si>
    <t>–23.4 a –22.8</t>
  </si>
  <si>
    <t>0.345</t>
  </si>
  <si>
    <t>R-452A</t>
  </si>
  <si>
    <t>R-32/125/1234yf (11/59/30)</t>
  </si>
  <si>
    <t>CH2F2+CF3CHF2+CF3CFCH2 (11)</t>
  </si>
  <si>
    <t>103.51</t>
  </si>
  <si>
    <t>4.30</t>
  </si>
  <si>
    <t>0.423</t>
  </si>
  <si>
    <t>–47.0 a –43.2</t>
  </si>
  <si>
    <t>R-134a/125/32/143a (84,93/7,51/4,99/2,57)</t>
  </si>
  <si>
    <t>CF3CH2F+CF3CHF2+CH2F2+CF3CH3 (11)</t>
  </si>
  <si>
    <t>97.87</t>
  </si>
  <si>
    <t>R-464A</t>
  </si>
  <si>
    <t>R-32/125/1234ze(E)/227ea (27/27/40/6)</t>
  </si>
  <si>
    <t>CH2F2+CHF2CF3+CHFCHF3+CF3CHFCF3 (11)</t>
  </si>
  <si>
    <t>88.27</t>
  </si>
  <si>
    <t>0.321</t>
  </si>
  <si>
    <t>–46,5 a –36,9</t>
  </si>
  <si>
    <t>R-744/32/125/134a/1234ze (E)/227ea (11/11/11/4/56/7)</t>
  </si>
  <si>
    <t>CO2+CH2F2+CHF2CF3+CH2FCF 3+CHFCHCF3+CF3CHFCF3 (11)</t>
  </si>
  <si>
    <t>–62,9 a –31,7</t>
  </si>
  <si>
    <t>R-744/32/125/134a/1234ze (E)/227ea (10/17/19/7/44/3)</t>
  </si>
  <si>
    <t>–62,7 a –35,6</t>
  </si>
  <si>
    <t>R-125/R-143a/R-134a/R-600a (38/10/49,2/2,8)</t>
  </si>
  <si>
    <t>R-471A</t>
  </si>
  <si>
    <t>R-473A</t>
  </si>
  <si>
    <t>R-481A</t>
  </si>
  <si>
    <t>R-32 / R-125 / R-134a/ R1233zd(E) / R-601a (16.9/ 6.3/ 74.4/ 1.8/</t>
  </si>
  <si>
    <t> 88,6</t>
  </si>
  <si>
    <t>R-515B</t>
  </si>
  <si>
    <t>–18.92</t>
  </si>
  <si>
    <t>A2L</t>
  </si>
  <si>
    <t>R-32</t>
  </si>
  <si>
    <t>Difluormetano</t>
  </si>
  <si>
    <t>CH2F2 (11)</t>
  </si>
  <si>
    <t>–52</t>
  </si>
  <si>
    <t>R-143a</t>
  </si>
  <si>
    <t>1,1,1-Trifluoretano</t>
  </si>
  <si>
    <t>CF3CH3 (11)</t>
  </si>
  <si>
    <t>–47</t>
  </si>
  <si>
    <t>R-1234yf</t>
  </si>
  <si>
    <t>2,3,3,3Tetrafluorpropeno</t>
  </si>
  <si>
    <t>114.0</t>
  </si>
  <si>
    <t>4.66</t>
  </si>
  <si>
    <t>0.058</t>
  </si>
  <si>
    <t>0.47</t>
  </si>
  <si>
    <t>0.289</t>
  </si>
  <si>
    <t>Trans 1,3,3,3 Tetrafluorpropeno</t>
  </si>
  <si>
    <t>0.061</t>
  </si>
  <si>
    <t>–19</t>
  </si>
  <si>
    <t>0.303</t>
  </si>
  <si>
    <t>R-444A</t>
  </si>
  <si>
    <t>R-32/152A/1234ze(E) 12/5/83</t>
  </si>
  <si>
    <t>96.70</t>
  </si>
  <si>
    <t>4.03</t>
  </si>
  <si>
    <t>0.065</t>
  </si>
  <si>
    <t>–34.3 a –24.3</t>
  </si>
  <si>
    <t>0.324</t>
  </si>
  <si>
    <t>R-444B</t>
  </si>
  <si>
    <t>R-32/152A/1234ze (E) (41,5/10/48,5)</t>
  </si>
  <si>
    <t>CH2F2+CH3CHF2+ CF3CH=CHF(11)</t>
  </si>
  <si>
    <t>–44.6 a –34.9</t>
  </si>
  <si>
    <t>R-445A</t>
  </si>
  <si>
    <t>R-744/134a/1234ze (E) (6/9/85)</t>
  </si>
  <si>
    <t>–50,3 a –23,5</t>
  </si>
  <si>
    <t>R-446A</t>
  </si>
  <si>
    <t>R-32/1234ze (e)/600 68/29/3</t>
  </si>
  <si>
    <t>CH2F2+CF3CH=CHF+C4H10 (11)</t>
  </si>
  <si>
    <t>–49,4 a –44,0</t>
  </si>
  <si>
    <t>R-447A</t>
  </si>
  <si>
    <t>R-32/125/1234ze€ (68/3,5/28,5)</t>
  </si>
  <si>
    <t>CH2F2+CF3CHF2+ CF3CH=CHF (11)</t>
  </si>
  <si>
    <t>–49,3 a –44,2</t>
  </si>
  <si>
    <t>R-451A</t>
  </si>
  <si>
    <t>R-1234yf/134a (89,8/10,2)</t>
  </si>
  <si>
    <t>–30,8 a –30,5</t>
  </si>
  <si>
    <t>R-451B</t>
  </si>
  <si>
    <t>R-1234yf/134a (88,8/11,2)</t>
  </si>
  <si>
    <t>CF3CF=CH2+ CF3CH2F (11)</t>
  </si>
  <si>
    <t>–31,0 a –30,6</t>
  </si>
  <si>
    <t>R-452B</t>
  </si>
  <si>
    <t>R-32/125/1234yf (67.0/7.0/26.0)</t>
  </si>
  <si>
    <t>63.5</t>
  </si>
  <si>
    <t>0.062</t>
  </si>
  <si>
    <t>–51,0 a –50,3</t>
  </si>
  <si>
    <t>0.310</t>
  </si>
  <si>
    <t>R-454A</t>
  </si>
  <si>
    <t>R-32/1234yf (35.0/65.0)</t>
  </si>
  <si>
    <t>CH2F2+CF3CFCH2 (11)</t>
  </si>
  <si>
    <t>80.5</t>
  </si>
  <si>
    <t>–48,4 a –41,6</t>
  </si>
  <si>
    <t>0.278</t>
  </si>
  <si>
    <t>R-454B</t>
  </si>
  <si>
    <t>R-32/1234yf (68.9/31.1)</t>
  </si>
  <si>
    <t>62.6</t>
  </si>
  <si>
    <t>–50,9 a –50,0</t>
  </si>
  <si>
    <t>R-454C</t>
  </si>
  <si>
    <t>R-32/1234yf (21.5/78.5)</t>
  </si>
  <si>
    <t>0.059</t>
  </si>
  <si>
    <t>–46,0 a –37,8</t>
  </si>
  <si>
    <t>R-455A</t>
  </si>
  <si>
    <t>R-744/R-32/R-1234yf (3.0/21.5 /75.5)</t>
  </si>
  <si>
    <t>CO2+CH2F2+CF3CF=CH2 (11)</t>
  </si>
  <si>
    <t>0.105</t>
  </si>
  <si>
    <t>–51,6 a –39,1</t>
  </si>
  <si>
    <t>A2</t>
  </si>
  <si>
    <t>R-141b</t>
  </si>
  <si>
    <t>1,1-Dicloro-1-fluoretano</t>
  </si>
  <si>
    <t>CCl2FCH3 (10;11)</t>
  </si>
  <si>
    <t>0.053</t>
  </si>
  <si>
    <t>R-142b</t>
  </si>
  <si>
    <t>1-Cloro-1,1-difluoretano</t>
  </si>
  <si>
    <t>CClF2CH3 (10;11)</t>
  </si>
  <si>
    <t>–10</t>
  </si>
  <si>
    <t>R-152a</t>
  </si>
  <si>
    <t>1,1-Difluoretano</t>
  </si>
  <si>
    <t>0.027</t>
  </si>
  <si>
    <t>–25</t>
  </si>
  <si>
    <t>R-160</t>
  </si>
  <si>
    <t>0.019</t>
  </si>
  <si>
    <t>R-512A</t>
  </si>
  <si>
    <t>R-134a/152a (5/95)</t>
  </si>
  <si>
    <t>–24</t>
  </si>
  <si>
    <t>A1/A2</t>
  </si>
  <si>
    <t>R-406A</t>
  </si>
  <si>
    <t>R-22/600a/142b (55/4/41)</t>
  </si>
  <si>
    <t>CHClF2+ CH(CH3)3+ CClF2CH3 (10;11)</t>
  </si>
  <si>
    <t>89.9</t>
  </si>
  <si>
    <t>–32,7 a –23,5</t>
  </si>
  <si>
    <t>R-411A</t>
  </si>
  <si>
    <t>R-1270/22/152a (1,5/87,5/11,0)</t>
  </si>
  <si>
    <t>C3H6+CHClF2+ CHF2CH3 (10;11)</t>
  </si>
  <si>
    <t>–39,6 a –37,1</t>
  </si>
  <si>
    <t>R-411B</t>
  </si>
  <si>
    <t>R-1270/22/152a (3/94/3)</t>
  </si>
  <si>
    <t>–41,6 a –40,2</t>
  </si>
  <si>
    <t>R-412A</t>
  </si>
  <si>
    <t>R-22/218/142b (70/5/25)</t>
  </si>
  <si>
    <t>CHClF2+C3F8+CCIF2CH3 (10;11)</t>
  </si>
  <si>
    <t>–36,5 a –28,9</t>
  </si>
  <si>
    <t>R-413A</t>
  </si>
  <si>
    <t>R-218/134a/600a..(9/88/3)</t>
  </si>
  <si>
    <t>C3F8+ CF3CH2F+ CH(CH3)3 (11)</t>
  </si>
  <si>
    <t>–29,4 a –27,4</t>
  </si>
  <si>
    <t>R-415A</t>
  </si>
  <si>
    <t>R-22/152a (82/18)</t>
  </si>
  <si>
    <t>CHClF2+CHF2CH3 (10;11)</t>
  </si>
  <si>
    <t>–37,5 a –34,7</t>
  </si>
  <si>
    <t>R-415B</t>
  </si>
  <si>
    <t>R-22/152a.(25/75)</t>
  </si>
  <si>
    <t>–23,4 a –21,8</t>
  </si>
  <si>
    <t>R-418A</t>
  </si>
  <si>
    <t>R-290/22/152a 81,5/96,0/2,5)</t>
  </si>
  <si>
    <t>C3H8+CHClF2+CHF2CH3 (10;11)</t>
  </si>
  <si>
    <t>–41,7 a –40,0</t>
  </si>
  <si>
    <t>R-419A</t>
  </si>
  <si>
    <t>R-125/134a/E170 (77/19/4)</t>
  </si>
  <si>
    <t>CF3CHF2+CF3CH2F+CH3OCH3 (11)</t>
  </si>
  <si>
    <t>–42,6 a –35,9</t>
  </si>
  <si>
    <t>R-419B</t>
  </si>
  <si>
    <t>R-125/134a/E170 (48,5/48,0/3,5)</t>
  </si>
  <si>
    <t>–37,4 a –31,5</t>
  </si>
  <si>
    <t>R-439A</t>
  </si>
  <si>
    <t>R-32/125/600a (50/47/3)</t>
  </si>
  <si>
    <t>CH2F2+CF3CHF2+CH(CH3)3 (11)</t>
  </si>
  <si>
    <t>–52,0 a –51,8</t>
  </si>
  <si>
    <t>R-440A</t>
  </si>
  <si>
    <t>R-290/134a/152a (0,6/1,6/97,8)</t>
  </si>
  <si>
    <t>R-125/134a/152a/E170.(67/15/15/3)</t>
  </si>
  <si>
    <t>–38,1 a –37,8</t>
  </si>
  <si>
    <t>B1</t>
  </si>
  <si>
    <t>R-21</t>
  </si>
  <si>
    <t>Diclorofluormetano</t>
  </si>
  <si>
    <t>CHCl2F (10)</t>
  </si>
  <si>
    <t>R-123</t>
  </si>
  <si>
    <t>2,2-Dicloro-1,1,1-trifluoretano</t>
  </si>
  <si>
    <t>CF3CHCl2 (10)</t>
  </si>
  <si>
    <t>R-245fa</t>
  </si>
  <si>
    <t>1,1,1,3,3 Pentafluor propano</t>
  </si>
  <si>
    <t>CF3CH2CHF2 (11)</t>
  </si>
  <si>
    <t>R-764</t>
  </si>
  <si>
    <t>Dióxido de azufre</t>
  </si>
  <si>
    <t>SO2</t>
  </si>
  <si>
    <t>0,0002 6</t>
  </si>
  <si>
    <t>B2L</t>
  </si>
  <si>
    <t>R-717</t>
  </si>
  <si>
    <t>Amoníaco</t>
  </si>
  <si>
    <t>NH3</t>
  </si>
  <si>
    <t>–33</t>
  </si>
  <si>
    <t>B2</t>
  </si>
  <si>
    <t>R-30</t>
  </si>
  <si>
    <t>Diclorometano (cloruro de etileno)</t>
  </si>
  <si>
    <t>CH2Cl2 (10)</t>
  </si>
  <si>
    <t>R-40</t>
  </si>
  <si>
    <t>Cloruro de metilo</t>
  </si>
  <si>
    <t>CH3Cl (10)</t>
  </si>
  <si>
    <t>R-611</t>
  </si>
  <si>
    <t>Formiato de metilo</t>
  </si>
  <si>
    <t>C2H4O2</t>
  </si>
  <si>
    <t>R-1130</t>
  </si>
  <si>
    <t>1,2-Dicloroetileno</t>
  </si>
  <si>
    <t>CHCl = CHCl</t>
  </si>
  <si>
    <t>A3</t>
  </si>
  <si>
    <t>R-50</t>
  </si>
  <si>
    <t>Metano</t>
  </si>
  <si>
    <t>CH4</t>
  </si>
  <si>
    <t>0.654</t>
  </si>
  <si>
    <t>–161</t>
  </si>
  <si>
    <t>R-170</t>
  </si>
  <si>
    <t>Etano</t>
  </si>
  <si>
    <t>C2H6</t>
  </si>
  <si>
    <t>–89</t>
  </si>
  <si>
    <t>R-290</t>
  </si>
  <si>
    <t>Propano</t>
  </si>
  <si>
    <t>C3H8</t>
  </si>
  <si>
    <t>–42</t>
  </si>
  <si>
    <t>R-600</t>
  </si>
  <si>
    <t>Butano</t>
  </si>
  <si>
    <t>C4H10</t>
  </si>
  <si>
    <t>R-600a</t>
  </si>
  <si>
    <t>2 Metilpropano (Isobutano)</t>
  </si>
  <si>
    <t>CH(CH3)3</t>
  </si>
  <si>
    <t>R-601</t>
  </si>
  <si>
    <t>Pentano</t>
  </si>
  <si>
    <t>C5H10</t>
  </si>
  <si>
    <t>R-601a</t>
  </si>
  <si>
    <t>2 Metilbutano (Isopentano)</t>
  </si>
  <si>
    <t>(CH3)2CHCH2CH3</t>
  </si>
  <si>
    <t>R-1150</t>
  </si>
  <si>
    <t>Etileno</t>
  </si>
  <si>
    <t>CH2 = CH2</t>
  </si>
  <si>
    <t>1.15</t>
  </si>
  <si>
    <t>–104</t>
  </si>
  <si>
    <t>R-1270</t>
  </si>
  <si>
    <t>Propileno</t>
  </si>
  <si>
    <t>CH3CH=CH2</t>
  </si>
  <si>
    <t>–48</t>
  </si>
  <si>
    <t>R-E170</t>
  </si>
  <si>
    <t>Dimetileter</t>
  </si>
  <si>
    <t>CH3OCH3</t>
  </si>
  <si>
    <t>R-510A</t>
  </si>
  <si>
    <t>R-E170/600a (88/12)</t>
  </si>
  <si>
    <t>C2H6O+CH(CH3)3</t>
  </si>
  <si>
    <t>–25,1</t>
  </si>
  <si>
    <t>R-511A</t>
  </si>
  <si>
    <t>R-290/E170 (95/5)</t>
  </si>
  <si>
    <t>CH3H8+C2H6O</t>
  </si>
  <si>
    <t>A3/A3</t>
  </si>
  <si>
    <t>R-429A</t>
  </si>
  <si>
    <t>R-E170/152a/600a (60/10/30)</t>
  </si>
  <si>
    <t>–26,0 a –25,6</t>
  </si>
  <si>
    <t>R-430A</t>
  </si>
  <si>
    <t>R-152a/600a (76/24)</t>
  </si>
  <si>
    <t>–27,6 a –27,6</t>
  </si>
  <si>
    <t>R-431A</t>
  </si>
  <si>
    <t>R-290/152a.(71/29)</t>
  </si>
  <si>
    <t>–43,1 a –43,1</t>
  </si>
  <si>
    <t>R-432A</t>
  </si>
  <si>
    <t>R-1270/E170.(80/20)</t>
  </si>
  <si>
    <t>C3H6+C2H6O</t>
  </si>
  <si>
    <t>–46,6 a –45,6</t>
  </si>
  <si>
    <t>R-333A</t>
  </si>
  <si>
    <t>R-1270/290.(30/70)</t>
  </si>
  <si>
    <t>C3H6+ CH3H8</t>
  </si>
  <si>
    <t>–44,6 a –44,2</t>
  </si>
  <si>
    <t>R-433C</t>
  </si>
  <si>
    <t>R-1270/290 (25/75)</t>
  </si>
  <si>
    <t>–44,3 a –43,9</t>
  </si>
  <si>
    <t>R-435A</t>
  </si>
  <si>
    <t>R-E170/152a (80/20)</t>
  </si>
  <si>
    <t>–26,1 a –25,9</t>
  </si>
  <si>
    <t>R-436A</t>
  </si>
  <si>
    <t>R-290/600a (56/44)</t>
  </si>
  <si>
    <t>CH3H8+CH(CH3)3</t>
  </si>
  <si>
    <t>–34,3 a –26,2</t>
  </si>
  <si>
    <t>R-436B</t>
  </si>
  <si>
    <t>R-290/600a (52/48)</t>
  </si>
  <si>
    <t>–33,4 a –25,0</t>
  </si>
  <si>
    <t>R-441A</t>
  </si>
  <si>
    <t>R-170/290/600a/600 (3,1/54,8/6,0/36,1)</t>
  </si>
  <si>
    <t>C2H6+C3H8+CH(CH3)3+C4H10</t>
  </si>
  <si>
    <t>–41,9 a –20,4</t>
  </si>
  <si>
    <t>R-443A</t>
  </si>
  <si>
    <t>R-1270/290/600a (55/40/5)</t>
  </si>
  <si>
    <t>CH3H6+C3H8+CH(CH3)3</t>
  </si>
  <si>
    <t>–44,8 a –41,2</t>
  </si>
  <si>
    <t>R32/1270/E170 (21/75/4)</t>
  </si>
  <si>
    <t>–62,16 a –50,23</t>
  </si>
  <si>
    <t>ATEL / ODL (kg/m3)</t>
  </si>
  <si>
    <t>Temp. Autoignición °C</t>
  </si>
  <si>
    <t>Potencial de calentamiento atmosférico PCA 100</t>
  </si>
  <si>
    <t>Potencial agotamiento de la capa de ozono PAO</t>
  </si>
  <si>
    <t>Clasif. según: REP</t>
  </si>
  <si>
    <t>–25,5 a –24,3</t>
  </si>
  <si>
    <t>R-1234ze / R227ea (91,1 / 8,9)</t>
  </si>
  <si>
    <t>– 38,3 ºC a – 30,5 ºC</t>
  </si>
  <si>
    <t>R1132a/R23/R744/R125 (20/10/60/10 %)</t>
  </si>
  <si>
    <t>– 87,6ºC  / – 83,0 ºC</t>
  </si>
  <si>
    <t>R-1234ze(E)/ R227ea/ R1336mzz€ (78.7/4.3/17)</t>
  </si>
  <si>
    <t>–39,96 /  – 34,83</t>
  </si>
  <si>
    <t>40 Ton CO2 eq en kg de refrigerante</t>
  </si>
  <si>
    <t xml:space="preserve"> 5 ton CO2 eq en kg de refrigerante</t>
  </si>
  <si>
    <t>R-422D</t>
  </si>
  <si>
    <t>REFRIGERANTE A COMPROBAR</t>
  </si>
  <si>
    <t>PCA</t>
  </si>
  <si>
    <t>PAO</t>
  </si>
  <si>
    <t>R-513A</t>
  </si>
  <si>
    <t>R-1234ze(E)</t>
  </si>
  <si>
    <r>
      <t>R</t>
    </r>
    <r>
      <rPr>
        <vertAlign val="superscript"/>
        <sz val="9"/>
        <color rgb="FF000000"/>
        <rFont val="Arial Narrow"/>
        <family val="2"/>
      </rPr>
      <t xml:space="preserve">(1) </t>
    </r>
    <r>
      <rPr>
        <sz val="9"/>
        <color rgb="FF000000"/>
        <rFont val="Arial Narrow"/>
        <family val="2"/>
      </rPr>
      <t>contiene R-22</t>
    </r>
  </si>
  <si>
    <r>
      <t>R</t>
    </r>
    <r>
      <rPr>
        <vertAlign val="superscript"/>
        <sz val="9"/>
        <color rgb="FF000000"/>
        <rFont val="Arial Narrow"/>
        <family val="2"/>
      </rPr>
      <t>(1)</t>
    </r>
    <r>
      <rPr>
        <sz val="9"/>
        <color rgb="FF000000"/>
        <rFont val="Arial Narrow"/>
        <family val="2"/>
      </rPr>
      <t xml:space="preserve"> contiene R-125</t>
    </r>
  </si>
  <si>
    <t>R(1) contiene R-125 y R-134A</t>
  </si>
  <si>
    <t xml:space="preserve">R(1) MEZCLA CUATERNARIA </t>
  </si>
  <si>
    <t>R(1) - MEZCLA CUATERNARIA CON CO2</t>
  </si>
  <si>
    <t>R(1) MEZCLA CUATERNARIA CON CO2 BIS</t>
  </si>
  <si>
    <t>R(1) - CONTIENE R-32 Y REF ORGÁNCIOS</t>
  </si>
  <si>
    <t>R(1) - CONTIENE R-152A</t>
  </si>
  <si>
    <r>
      <t>R</t>
    </r>
    <r>
      <rPr>
        <vertAlign val="superscript"/>
        <sz val="9"/>
        <color rgb="FF000000"/>
        <rFont val="Arial Narrow"/>
        <family val="2"/>
      </rPr>
      <t>(1)</t>
    </r>
    <r>
      <rPr>
        <sz val="9"/>
        <color rgb="FF000000"/>
        <rFont val="Arial Narrow"/>
        <family val="2"/>
      </rPr>
      <t xml:space="preserve"> - CONTIENE R-600A </t>
    </r>
  </si>
  <si>
    <t>Mantenimiento</t>
  </si>
  <si>
    <t>Frigoríficos y congeladores domésticos</t>
  </si>
  <si>
    <t>COMPROBADOR DE RESTRICCIONES POR REFRIGERANTE</t>
  </si>
  <si>
    <t>Gas fluorado?</t>
  </si>
  <si>
    <t>CF4(11)</t>
  </si>
  <si>
    <t>CF3CHF2(11)</t>
  </si>
  <si>
    <r>
      <t>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-CHF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+CF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-CH</t>
    </r>
    <r>
      <rPr>
        <vertAlign val="subscript"/>
        <sz val="9"/>
        <color rgb="FF000000"/>
        <rFont val="Arial Narrow"/>
        <family val="2"/>
      </rPr>
      <t>2</t>
    </r>
    <r>
      <rPr>
        <sz val="9"/>
        <color rgb="FF000000"/>
        <rFont val="Arial Narrow"/>
        <family val="2"/>
      </rPr>
      <t>F+CH(CH</t>
    </r>
    <r>
      <rPr>
        <vertAlign val="sub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>)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</si>
  <si>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CF3CH=CHF+CF3CHFCF3+CF3CH=CHCF3 (11)</t>
  </si>
  <si>
    <t>CF2=CH2/CHF3/CO2/CHF2CF3 (11)</t>
  </si>
  <si>
    <r>
      <t>O2+CH2F2+CHF2CF3+ CH2FCF3+CHFCHCF3+CF3CHFCF</t>
    </r>
    <r>
      <rPr>
        <vertAlign val="superscript"/>
        <sz val="9"/>
        <color rgb="FF000000"/>
        <rFont val="Arial Narrow"/>
        <family val="2"/>
      </rPr>
      <t>3</t>
    </r>
    <r>
      <rPr>
        <sz val="9"/>
        <color rgb="FF000000"/>
        <rFont val="Arial Narrow"/>
        <family val="2"/>
      </rPr>
      <t xml:space="preserve"> (11)</t>
    </r>
  </si>
  <si>
    <t>CF3CF=CHF / CF3CHFCF3 (11)</t>
  </si>
  <si>
    <t>CF3CF=CH2 (11)</t>
  </si>
  <si>
    <t>CF3CH=CHF (11)</t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</si>
  <si>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</si>
  <si>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</si>
  <si>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</si>
  <si>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</si>
  <si>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</si>
  <si>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</si>
  <si>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</si>
  <si>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</si>
  <si>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</si>
  <si>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</si>
  <si>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CH2F2+CH3H6+C2H6O (11)</t>
  </si>
  <si>
    <t>Refrigerantes que daña la capa de ozono</t>
  </si>
  <si>
    <t>Gas fluorado</t>
  </si>
  <si>
    <t>CF3CH=CHCl(11)</t>
  </si>
  <si>
    <t>Gas fluorado y que daña la capa de ozono</t>
  </si>
  <si>
    <t>Refrigerante natural</t>
  </si>
  <si>
    <t>Refrigerante orgánico</t>
  </si>
  <si>
    <t xml:space="preserve">Cloruro de etilo </t>
  </si>
  <si>
    <t>CH3CH2Cl (10)</t>
  </si>
  <si>
    <t>Clasificación del refrigerantes</t>
  </si>
  <si>
    <t>Tipo de refrigerante</t>
  </si>
  <si>
    <t xml:space="preserve">Condiciones especiales </t>
  </si>
  <si>
    <t>CONDICIONES DE COMERCIALIZACIÓN Y USO DE GASES FLUORADOS</t>
  </si>
  <si>
    <t>Enfriadoras</t>
  </si>
  <si>
    <t>Frigoríficos y congeladores comerciales</t>
  </si>
  <si>
    <t>Aparatos de refrigeración autónomos excepto enfriadoreas</t>
  </si>
  <si>
    <t>Otros aparatos de refrigeración fija</t>
  </si>
  <si>
    <t>Centrales multicompresor para refrigeración comercial con potencias superiores a 40 kW</t>
  </si>
  <si>
    <t>Aparatos de A/C y bombas de calor monobloque</t>
  </si>
  <si>
    <t>Aparatos de A/C y bombas de calor partidas</t>
  </si>
  <si>
    <t>Instalación</t>
  </si>
  <si>
    <t>Aparatos de refrigeración</t>
  </si>
  <si>
    <t>Aparatos de climatización</t>
  </si>
  <si>
    <t>Estado del gas</t>
  </si>
  <si>
    <t>Virgen</t>
  </si>
  <si>
    <t>Reciclado/Regenerado</t>
  </si>
  <si>
    <t>MANTENIMIENTO APARATOS CLIMATIZACIÓN</t>
  </si>
  <si>
    <t>MANTENIMIENTO APARATOS REFRIGERACIÓN</t>
  </si>
  <si>
    <t>01/01/2025 -- 01/01/2030</t>
  </si>
  <si>
    <t>01/01/2025-01/01/2032</t>
  </si>
  <si>
    <t>01/01/2032 - EN ADELANTE</t>
  </si>
  <si>
    <t>01/01/2026 -- 01/01/2032</t>
  </si>
  <si>
    <t>01/01/2032 -- EN ADELANTE</t>
  </si>
  <si>
    <t>40 ton CO2 en kg de gas</t>
  </si>
  <si>
    <t>Aparatos de &lt; 40 ton CO2</t>
  </si>
  <si>
    <t>Reciclado/regenerado</t>
  </si>
  <si>
    <t>PCA &gt; 2500</t>
  </si>
  <si>
    <t>EXCEPTO EQUIPO MILITAR, Y EQUIPO PARA ENFRIAR POR DEBAJO DE -50 ⁰C</t>
  </si>
  <si>
    <t>EXCEPTO EQUIPO MILITAR, Y EQUIPO PARA ENFRIAR POR DEBAJO DE -50 ⁰C, EQUIPOS DE CENTRALES NUCLEARES Y ENFIRADORAS</t>
  </si>
  <si>
    <t>PCA &gt; 750</t>
  </si>
  <si>
    <t>FRIGORÍFICOS Y CONGELADORES</t>
  </si>
  <si>
    <t>DOMÉSTICOS</t>
  </si>
  <si>
    <t>COMERCIALES</t>
  </si>
  <si>
    <t>Equipos de refrigeración autónomos</t>
  </si>
  <si>
    <t>Aparatos de refrigeración acorde a punto 5) anexo IV Reglamento</t>
  </si>
  <si>
    <t>Sistemas de refrigeración centralizada multicompresor de uso comercial y potencias iguales o superiores a 40 kW</t>
  </si>
  <si>
    <t>Potencia hasta 12 kW</t>
  </si>
  <si>
    <t>Potencia superior a 12 kW</t>
  </si>
  <si>
    <t>MONOBLOQUE</t>
  </si>
  <si>
    <t>SISTEMA PARTIDO</t>
  </si>
  <si>
    <t>Hasta 12 kW</t>
  </si>
  <si>
    <t>Entre 12 kW y 50 kW</t>
  </si>
  <si>
    <t>OTROS SISTEMAS MONOBLOQUE</t>
  </si>
  <si>
    <t xml:space="preserve">Por encima de 12 kW </t>
  </si>
  <si>
    <t>Aire-Aire</t>
  </si>
  <si>
    <t>Aire-Agua</t>
  </si>
  <si>
    <t>APARATOS DE A/C Y BOMBAS DE CALOR DE</t>
  </si>
  <si>
    <t>PUESTA EN SERVICIO - NUEVA INSTALACIÓN</t>
  </si>
  <si>
    <t>Aparatos de refrigeración autónomos acorde a punto 4) anexo IV Reglamento</t>
  </si>
  <si>
    <t>SISTEMAS DE LUCHA CONTRA INCENDIOS</t>
  </si>
  <si>
    <t>Tipo de Gas fluorado</t>
  </si>
  <si>
    <t>tipo de GF</t>
  </si>
  <si>
    <t>PFC</t>
  </si>
  <si>
    <t>HFC</t>
  </si>
  <si>
    <t>ANEXO II</t>
  </si>
  <si>
    <t>PFC/HFC</t>
  </si>
  <si>
    <t>HFC/ANEXO II</t>
  </si>
  <si>
    <t>NO SUJETO A RESTRICCIONES MEDIOAMBIENTALES</t>
  </si>
  <si>
    <t>SUJETO A REGLAMENTO SUSTANCIAS DAÑAN CAPA DE OZONO</t>
  </si>
  <si>
    <t>SISTEMAS CON HASTA 3 KG</t>
  </si>
  <si>
    <t>Aparatos de ≥ 40 ton CO2</t>
  </si>
  <si>
    <t>Aparatos de ≥  40 ton CO2</t>
  </si>
  <si>
    <t>11/03/2024 -- 01/01/2026</t>
  </si>
  <si>
    <t>11/03/2024 -- 01/01/2025</t>
  </si>
  <si>
    <t>11/03/2024 -- 01/01/2027</t>
  </si>
  <si>
    <t>01/01/2027 -- 01/01/2032</t>
  </si>
  <si>
    <t>01/01/2027 -- EN ADELANTE</t>
  </si>
  <si>
    <t>11/03/2024 -- 01/01/2030</t>
  </si>
  <si>
    <t>01/01/2030 -- EN ADELANTE</t>
  </si>
  <si>
    <t>11/03/2024 -- 01/01/2029</t>
  </si>
  <si>
    <t>11/03/2024-01/01/2029</t>
  </si>
  <si>
    <t>01/01/2029 -- 01/01/2033</t>
  </si>
  <si>
    <t>11/03/2024 --  01/01/2027</t>
  </si>
  <si>
    <t>01/01/2025 -- EN ADELANTE</t>
  </si>
  <si>
    <t>01/01/2035 -- EN ADELANTE</t>
  </si>
  <si>
    <t xml:space="preserve">01/01/2026 - EN ADELANTE </t>
  </si>
  <si>
    <t>01/01/2032 -- EN ADELENTE</t>
  </si>
  <si>
    <t>DESDE 11/03/2024</t>
  </si>
  <si>
    <t xml:space="preserve"> 01/01/2029 -- 01/01/2035</t>
  </si>
  <si>
    <t>01/01/2027 -- 01/01/2035</t>
  </si>
  <si>
    <t>01/01/2025 -- 01/01/2035</t>
  </si>
  <si>
    <t>01/01/2025 - EN ADELANTE</t>
  </si>
  <si>
    <t>01/01/2033 -- EN ADELANTE</t>
  </si>
  <si>
    <t>HECHO POR EL DEPARTAMENTO TÉCNICO DE CONAIF</t>
  </si>
  <si>
    <t>INSTRUCCIONES DE MANEJO DE LA HOJA</t>
  </si>
  <si>
    <r>
      <rPr>
        <b/>
        <sz val="22"/>
        <color theme="1"/>
        <rFont val="Arial"/>
        <family val="2"/>
      </rPr>
      <t>NOTA:</t>
    </r>
    <r>
      <rPr>
        <sz val="22"/>
        <color theme="1"/>
        <rFont val="Arial"/>
        <family val="2"/>
      </rPr>
      <t xml:space="preserve"> EN AMARILLO SE MUESTRAN LAS EXCEPCIONES PARA MANTENIMIENTO DE EQUIPOS SEGÚN EL PCA Y SU APLICACIÓN (CELDA F36 Y J36).</t>
    </r>
  </si>
  <si>
    <r>
      <rPr>
        <b/>
        <sz val="22"/>
        <color theme="1"/>
        <rFont val="Arial"/>
        <family val="2"/>
      </rPr>
      <t>PASO 2:</t>
    </r>
    <r>
      <rPr>
        <sz val="22"/>
        <color theme="1"/>
        <rFont val="Arial"/>
        <family val="2"/>
      </rPr>
      <t xml:space="preserve"> EL OTRO DATO A SELECCIONAR ES LA CELDA C10, DONDE SE DEBE INDICAR SI EL GAS ES VIRGEN O RECICLADO/REGENERADO</t>
    </r>
  </si>
  <si>
    <r>
      <rPr>
        <b/>
        <sz val="22"/>
        <color theme="1"/>
        <rFont val="Arial"/>
        <family val="2"/>
      </rPr>
      <t>PASO 1</t>
    </r>
    <r>
      <rPr>
        <sz val="22"/>
        <color theme="1"/>
        <rFont val="Arial"/>
        <family val="2"/>
      </rPr>
      <t>: ÚNICAMENTE SE DEBE SELECCIONAR EL GAS REFRIGERANTE A COMPROBAR MEDIANTE EL USO DE LA LISTA DESPLEGABLE DE LA CELDA A13. SE PUEDE INTRODUCIR A MANO, AUNQUE DEBE RESPETARSE LA ESCRITURA (R-XXX). EN CASO DE NO SER ADMITIDO SE LANZARÁ UN MENSAJE DE ERROR.</t>
    </r>
  </si>
  <si>
    <r>
      <rPr>
        <b/>
        <sz val="24"/>
        <color theme="1"/>
        <rFont val="Arial"/>
        <family val="2"/>
      </rPr>
      <t xml:space="preserve">ADVERTENCIA: </t>
    </r>
    <r>
      <rPr>
        <sz val="24"/>
        <color theme="1"/>
        <rFont val="Arial"/>
        <family val="2"/>
      </rPr>
      <t>EL PROGRAMA TIENE UNOS LÍMITES PREDEFINIDOS, FUERA DE LOS MISMOS ES POSIBLE QUE LOS RESULTADOS NO SEAN CORRECTOS. EJEMPLO (NO INDICAR QUE USO UN R-C318 PARA UN SPLIT, DADO QUE ES POSIBLE QUE NO ESTÉ NI CONTEMPLADO EL CASO Y CONDUZCA A RESULTADO NO COHERENTES.</t>
    </r>
  </si>
  <si>
    <t>COMPROBADOR DE CONTROL DE FUGAS</t>
  </si>
  <si>
    <t>¿Sellado herméticamente?</t>
  </si>
  <si>
    <t>50 ton CO2 en kg de gas</t>
  </si>
  <si>
    <t xml:space="preserve">5 ton CO2 eq en kg de gas </t>
  </si>
  <si>
    <t>500 ton CO2 en kg de gas</t>
  </si>
  <si>
    <t>Tipo de aparato</t>
  </si>
  <si>
    <t>Carga del sistema/aparato</t>
  </si>
  <si>
    <t>Sistema de detección de fugas</t>
  </si>
  <si>
    <t>Control de fugas</t>
  </si>
  <si>
    <t>Expresado en kg</t>
  </si>
  <si>
    <t>Expresado en ton CO2</t>
  </si>
  <si>
    <t>Sellado herméticamente</t>
  </si>
  <si>
    <t>Sí</t>
  </si>
  <si>
    <t>No</t>
  </si>
  <si>
    <t>Periodicidad del control de fugas</t>
  </si>
  <si>
    <t>¿Aparato instalado en edificio residencial?</t>
  </si>
  <si>
    <t>Edificio residencial</t>
  </si>
  <si>
    <t>Aparatos de aire acondicionado</t>
  </si>
  <si>
    <t>Bombas de calor</t>
  </si>
  <si>
    <t>Aparatos de protección contra incendios</t>
  </si>
  <si>
    <t>Ciclos Rankine de fluido orgánico</t>
  </si>
  <si>
    <t>Aparamenta eléctrica</t>
  </si>
  <si>
    <r>
      <rPr>
        <b/>
        <sz val="22"/>
        <color theme="1"/>
        <rFont val="Arial"/>
        <family val="2"/>
      </rPr>
      <t>PASO 1</t>
    </r>
    <r>
      <rPr>
        <sz val="22"/>
        <color theme="1"/>
        <rFont val="Arial"/>
        <family val="2"/>
      </rPr>
      <t xml:space="preserve">:  SE DEBE SELECCIONAR EL GAS REFRIGERANTE A COMPROBAR MEDIANTE EL USO DE LA LISTA DESPLEGABLE DE LA CELDA A13, EL TIPO DE APARATO (CELDA A17), SI ESTÁ O NO SELLADO HERMÉTICAMENTE (CELDA D17), SI ESTÁ INSTALADO EN UN EDIFICIO RESIDENCIAL (F17) Y LA CARGA DEL SISTEMA (F14) Y SI DISPONE DE CONTROL DE FUGAS (I13).
</t>
    </r>
  </si>
  <si>
    <r>
      <rPr>
        <b/>
        <sz val="22"/>
        <color theme="1"/>
        <rFont val="Arial"/>
        <family val="2"/>
      </rPr>
      <t>PASO 2:</t>
    </r>
    <r>
      <rPr>
        <sz val="22"/>
        <color theme="1"/>
        <rFont val="Arial"/>
        <family val="2"/>
      </rPr>
      <t xml:space="preserve"> LAS CELDAS DONDE SE INTRODUCEN O SELECCIONAN DATOS ESTÁN EN FONDO AZUL Y LETRAS EN BLANCO</t>
    </r>
  </si>
  <si>
    <t>R-1224yd(Z)</t>
  </si>
  <si>
    <t>(Z)-1-cloro-2,3,3,3-tetrafluoroprop-1-eno</t>
  </si>
  <si>
    <t>cis-CF3CF=CHCl</t>
  </si>
  <si>
    <t>R-1336mzz(E)</t>
  </si>
  <si>
    <t>(E)-1,1,1,4,4,4-hexafluorobut-2-eno</t>
  </si>
  <si>
    <t>trans-CF3CH=CHCF3</t>
  </si>
  <si>
    <t>R-1336mzz(Z)</t>
  </si>
  <si>
    <t>(Z)-1,1,1,4,4,4-hexafluorobut-2-eno</t>
  </si>
  <si>
    <t>cis-CF3CH=CHCF3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</si>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</sst>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b/>
      <sz val="9"/>
      <color rgb="FF333333"/>
      <name val="Arial Narrow"/>
      <family val="2"/>
    </font>
    <font>
      <b/>
      <vertAlign val="superscript"/>
      <sz val="9"/>
      <color rgb="FF333333"/>
      <name val="Arial Narrow"/>
      <family val="2"/>
    </font>
    <font>
      <sz val="9"/>
      <color rgb="FF000000"/>
      <name val="Arial Narrow"/>
      <family val="2"/>
    </font>
    <font>
      <vertAlign val="superscript"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vertAlign val="subscript"/>
      <sz val="9"/>
      <color rgb="FF000000"/>
      <name val="Arial Narrow"/>
      <family val="2"/>
    </font>
    <font>
      <sz val="8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 Narrow"/>
      <family val="2"/>
    </font>
    <font>
      <sz val="28"/>
      <color theme="1"/>
      <name val="Arial"/>
      <family val="2"/>
    </font>
    <font>
      <b/>
      <sz val="24"/>
      <color theme="0"/>
      <name val="Arial"/>
      <family val="2"/>
    </font>
    <font>
      <b/>
      <sz val="28"/>
      <color theme="0"/>
      <name val="Arial"/>
      <family val="2"/>
    </font>
    <font>
      <sz val="11"/>
      <color theme="0"/>
      <name val="Calibri"/>
      <family val="2"/>
      <scheme val="minor"/>
    </font>
    <font>
      <sz val="22"/>
      <color theme="1"/>
      <name val="Arial"/>
      <family val="2"/>
    </font>
    <font>
      <sz val="24"/>
      <color theme="1"/>
      <name val="Arial"/>
      <family val="2"/>
    </font>
    <font>
      <sz val="26"/>
      <color theme="1"/>
      <name val="Arial"/>
      <family val="2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2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/>
      <diagonal/>
    </border>
    <border>
      <left/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/>
      <top/>
      <bottom style="medium">
        <color rgb="FFA0B0C0"/>
      </bottom>
      <diagonal/>
    </border>
    <border>
      <left/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medium">
        <color indexed="64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theme="0"/>
      </left>
      <right/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thick">
        <color theme="0"/>
      </bottom>
      <diagonal/>
    </border>
    <border>
      <left/>
      <right/>
      <top style="medium">
        <color theme="0"/>
      </top>
      <bottom style="thick">
        <color theme="0"/>
      </bottom>
      <diagonal/>
    </border>
    <border>
      <left/>
      <right style="medium">
        <color theme="0"/>
      </right>
      <top style="medium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/>
      <right style="medium">
        <color theme="0"/>
      </right>
      <top style="thick">
        <color theme="0"/>
      </top>
      <bottom/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36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2" fontId="0" fillId="0" borderId="0" xfId="0" applyNumberFormat="1"/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52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39" xfId="0" applyFont="1" applyBorder="1" applyAlignment="1">
      <alignment horizontal="left" wrapText="1"/>
    </xf>
    <xf numFmtId="0" fontId="10" fillId="6" borderId="29" xfId="0" applyFont="1" applyFill="1" applyBorder="1" applyAlignment="1">
      <alignment horizontal="center" vertical="center" wrapText="1"/>
    </xf>
    <xf numFmtId="44" fontId="10" fillId="6" borderId="29" xfId="1" applyFont="1" applyFill="1" applyBorder="1" applyAlignment="1">
      <alignment horizontal="center" vertical="center" wrapText="1"/>
    </xf>
    <xf numFmtId="0" fontId="23" fillId="0" borderId="0" xfId="0" applyFont="1"/>
    <xf numFmtId="0" fontId="16" fillId="8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/>
    <xf numFmtId="0" fontId="26" fillId="8" borderId="0" xfId="0" applyFont="1" applyFill="1"/>
    <xf numFmtId="0" fontId="16" fillId="0" borderId="0" xfId="0" applyFont="1"/>
    <xf numFmtId="0" fontId="24" fillId="0" borderId="0" xfId="0" applyFont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wrapText="1"/>
    </xf>
    <xf numFmtId="0" fontId="17" fillId="0" borderId="33" xfId="0" applyFont="1" applyBorder="1" applyAlignment="1">
      <alignment horizontal="left" wrapText="1"/>
    </xf>
    <xf numFmtId="0" fontId="17" fillId="0" borderId="37" xfId="0" applyFont="1" applyBorder="1" applyAlignment="1">
      <alignment horizontal="left" wrapText="1"/>
    </xf>
    <xf numFmtId="0" fontId="17" fillId="0" borderId="38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39" xfId="0" applyFont="1" applyBorder="1" applyAlignment="1">
      <alignment horizontal="left" wrapText="1"/>
    </xf>
    <xf numFmtId="0" fontId="17" fillId="0" borderId="40" xfId="0" applyFont="1" applyBorder="1" applyAlignment="1">
      <alignment horizontal="left" wrapText="1"/>
    </xf>
    <xf numFmtId="0" fontId="17" fillId="0" borderId="41" xfId="0" applyFont="1" applyBorder="1" applyAlignment="1">
      <alignment horizontal="left" wrapText="1"/>
    </xf>
    <xf numFmtId="0" fontId="17" fillId="0" borderId="42" xfId="0" applyFont="1" applyBorder="1" applyAlignment="1">
      <alignment horizontal="left" wrapText="1"/>
    </xf>
    <xf numFmtId="0" fontId="18" fillId="0" borderId="36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14" fontId="10" fillId="6" borderId="13" xfId="0" applyNumberFormat="1" applyFont="1" applyFill="1" applyBorder="1" applyAlignment="1">
      <alignment horizontal="center" vertical="center" wrapText="1"/>
    </xf>
    <xf numFmtId="14" fontId="10" fillId="6" borderId="14" xfId="0" applyNumberFormat="1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2" fontId="8" fillId="4" borderId="23" xfId="0" applyNumberFormat="1" applyFont="1" applyFill="1" applyBorder="1" applyAlignment="1">
      <alignment horizontal="center" vertical="center" wrapText="1"/>
    </xf>
    <xf numFmtId="2" fontId="8" fillId="4" borderId="26" xfId="0" applyNumberFormat="1" applyFont="1" applyFill="1" applyBorder="1" applyAlignment="1">
      <alignment horizontal="center" vertical="center" wrapText="1"/>
    </xf>
    <xf numFmtId="2" fontId="8" fillId="4" borderId="19" xfId="0" applyNumberFormat="1" applyFont="1" applyFill="1" applyBorder="1" applyAlignment="1">
      <alignment horizontal="center" vertical="center" wrapText="1"/>
    </xf>
    <xf numFmtId="2" fontId="8" fillId="4" borderId="22" xfId="0" applyNumberFormat="1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47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5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24" fillId="7" borderId="36" xfId="0" applyFont="1" applyFill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8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24" fillId="7" borderId="4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2" fontId="8" fillId="4" borderId="43" xfId="0" applyNumberFormat="1" applyFont="1" applyFill="1" applyBorder="1" applyAlignment="1">
      <alignment horizontal="center" vertical="center" wrapText="1"/>
    </xf>
    <xf numFmtId="2" fontId="8" fillId="4" borderId="45" xfId="0" applyNumberFormat="1" applyFont="1" applyFill="1" applyBorder="1" applyAlignment="1">
      <alignment horizontal="center" vertical="center" wrapText="1"/>
    </xf>
    <xf numFmtId="2" fontId="8" fillId="4" borderId="36" xfId="0" applyNumberFormat="1" applyFont="1" applyFill="1" applyBorder="1" applyAlignment="1">
      <alignment horizontal="center" vertical="center" wrapText="1"/>
    </xf>
    <xf numFmtId="2" fontId="8" fillId="4" borderId="37" xfId="0" applyNumberFormat="1" applyFont="1" applyFill="1" applyBorder="1" applyAlignment="1">
      <alignment horizontal="center" vertical="center" wrapText="1"/>
    </xf>
    <xf numFmtId="2" fontId="8" fillId="4" borderId="40" xfId="0" applyNumberFormat="1" applyFont="1" applyFill="1" applyBorder="1" applyAlignment="1">
      <alignment horizontal="center" vertical="center" wrapText="1"/>
    </xf>
    <xf numFmtId="2" fontId="8" fillId="4" borderId="42" xfId="0" applyNumberFormat="1" applyFont="1" applyFill="1" applyBorder="1" applyAlignment="1">
      <alignment horizontal="center" vertical="center" wrapText="1"/>
    </xf>
    <xf numFmtId="2" fontId="8" fillId="4" borderId="44" xfId="0" applyNumberFormat="1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24" fillId="7" borderId="25" xfId="0" applyFont="1" applyFill="1" applyBorder="1" applyAlignment="1">
      <alignment horizontal="center" vertical="center" wrapText="1"/>
    </xf>
    <xf numFmtId="0" fontId="24" fillId="7" borderId="26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7">
    <dxf>
      <fill>
        <patternFill>
          <bgColor rgb="FFFF0000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/>
      </font>
      <fill>
        <patternFill>
          <bgColor rgb="FFFFC000"/>
        </patternFill>
      </fill>
    </dxf>
    <dxf>
      <font>
        <b/>
        <i/>
        <strike val="0"/>
        <color theme="0"/>
      </font>
      <fill>
        <patternFill>
          <bgColor rgb="FFFFC000"/>
        </patternFill>
      </fill>
    </dxf>
    <dxf>
      <font>
        <b/>
        <i/>
      </font>
      <fill>
        <patternFill>
          <bgColor theme="4" tint="0.79998168889431442"/>
        </patternFill>
      </fill>
    </dxf>
    <dxf>
      <font>
        <b val="0"/>
        <i val="0"/>
      </font>
      <fill>
        <patternFill patternType="mediumGray">
          <bgColor theme="4" tint="0.79998168889431442"/>
        </patternFill>
      </fill>
    </dxf>
    <dxf>
      <font>
        <b/>
        <i val="0"/>
        <u val="none"/>
        <color theme="0" tint="-4.9989318521683403E-2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 val="0"/>
        <i/>
        <color theme="0"/>
      </font>
      <fill>
        <patternFill>
          <bgColor theme="7" tint="-0.24994659260841701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 val="0"/>
        <i/>
        <color auto="1"/>
      </font>
      <fill>
        <patternFill>
          <bgColor theme="7" tint="0.39994506668294322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fgColor auto="1"/>
          <bgColor rgb="FFFF000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C4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283633</xdr:colOff>
      <xdr:row>0</xdr:row>
      <xdr:rowOff>160867</xdr:rowOff>
    </xdr:from>
    <xdr:to>
      <xdr:col>10</xdr:col>
      <xdr:colOff>1669354</xdr:colOff>
      <xdr:row>5</xdr:row>
      <xdr:rowOff>81137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212FE-D788-4D32-9A4A-A771548C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160867"/>
          <a:ext cx="1385721" cy="86007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283633</xdr:colOff>
      <xdr:row>0</xdr:row>
      <xdr:rowOff>160867</xdr:rowOff>
    </xdr:from>
    <xdr:to>
      <xdr:col>10</xdr:col>
      <xdr:colOff>1669354</xdr:colOff>
      <xdr:row>5</xdr:row>
      <xdr:rowOff>81137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42C76E-E379-4786-BC7C-D2761AD50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8433" y="160867"/>
          <a:ext cx="1385721" cy="84229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738046</xdr:colOff>
      <xdr:row>1</xdr:row>
      <xdr:rowOff>9797</xdr:rowOff>
    </xdr:from>
    <xdr:to>
      <xdr:col>11</xdr:col>
      <xdr:colOff>291580</xdr:colOff>
      <xdr:row>4</xdr:row>
      <xdr:rowOff>654282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2E0A7-6A75-4FDB-4EC9-26A518DC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6675" y="303711"/>
          <a:ext cx="2557991" cy="1548000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738046</xdr:colOff>
      <xdr:row>1</xdr:row>
      <xdr:rowOff>9797</xdr:rowOff>
    </xdr:from>
    <xdr:to>
      <xdr:col>11</xdr:col>
      <xdr:colOff>291580</xdr:colOff>
      <xdr:row>4</xdr:row>
      <xdr:rowOff>654282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2EEECA-068C-4DE8-8D7A-16A4D393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9126" y="299357"/>
          <a:ext cx="2555814" cy="1543645"/>
        </a:xfrm>
        <a:prstGeom prst="rect">
          <a:avLst/>
        </a:prstGeom>
        <a:noFill/>
        <a:ln>
          <a:solidFill>
            <a:schemeClr val="bg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334B45-3566-4C3F-9211-81F39E7C9FF7}" name="Instalación" displayName="Instalación" ref="F15:F23" totalsRowShown="0" dataDxfId="3">
  <autoFilter ref="F15:F23" xr:uid="{F7334B45-3566-4C3F-9211-81F39E7C9FF7}"/>
  <tableColumns count="1">
    <tableColumn id="1" xr3:uid="{CA4F0F2E-02BA-4CFE-B858-4C150FAB0F2E}" name="Instalación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A59C5E-2640-4737-AD49-66F0E9FB6CA0}" name="Mantenimiento" displayName="Mantenimiento" ref="G15:G17" totalsRowShown="0">
  <autoFilter ref="G15:G17" xr:uid="{F9A59C5E-2640-4737-AD49-66F0E9FB6CA0}"/>
  <tableColumns count="1">
    <tableColumn id="1" xr3:uid="{CDBA2254-AC86-43CE-9F5F-33B5017072CD}" name="Mantenimien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DB9C-8A7D-4C58-90CD-AEC98DB3A16D}">
  <dimension ref="A1:AA42"/>
  <sheetViews>
    <sheetView showGridLines="0" zoomScaleNormal="100" zoomScaleSheetLayoutView="95" workbookViewId="0">
      <selection activeCell="AA1" sqref="AA1:AA1048576"/>
    </sheetView>
  </sheetViews>
  <sheetFormatPr baseColWidth="10" defaultRowHeight="14.4" x14ac:dyDescent="0.3"/>
  <cols>
    <col min="11" max="11" width="28.109375" customWidth="1"/>
    <col min="27" max="27" width="11.5546875" style="38"/>
  </cols>
  <sheetData>
    <row r="1" spans="1:11" ht="15" thickBot="1" x14ac:dyDescent="0.35"/>
    <row r="2" spans="1:11" x14ac:dyDescent="0.3">
      <c r="A2" s="44" t="s">
        <v>986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4.4" customHeight="1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14.4" customHeigh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14.4" customHeight="1" x14ac:dyDescent="0.3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14.4" customHeight="1" x14ac:dyDescent="0.3">
      <c r="A6" s="47"/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x14ac:dyDescent="0.3">
      <c r="A7" s="28"/>
      <c r="K7" s="29"/>
    </row>
    <row r="8" spans="1:11" ht="8.4" customHeight="1" thickBot="1" x14ac:dyDescent="0.35">
      <c r="A8" s="28"/>
      <c r="K8" s="29"/>
    </row>
    <row r="9" spans="1:11" x14ac:dyDescent="0.3">
      <c r="A9" s="59" t="s">
        <v>989</v>
      </c>
      <c r="B9" s="60"/>
      <c r="C9" s="60"/>
      <c r="D9" s="60"/>
      <c r="E9" s="60"/>
      <c r="F9" s="60"/>
      <c r="G9" s="60"/>
      <c r="H9" s="60"/>
      <c r="I9" s="60"/>
      <c r="J9" s="60"/>
      <c r="K9" s="61"/>
    </row>
    <row r="10" spans="1:1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</row>
    <row r="11" spans="1:1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4"/>
    </row>
    <row r="12" spans="1:1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4"/>
    </row>
    <row r="13" spans="1:1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4"/>
    </row>
    <row r="14" spans="1:1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4"/>
    </row>
    <row r="15" spans="1:11" x14ac:dyDescent="0.3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4"/>
    </row>
    <row r="16" spans="1:11" ht="38.4" customHeight="1" thickBot="1" x14ac:dyDescent="0.35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7"/>
    </row>
    <row r="17" spans="1:11" ht="38.4" customHeight="1" thickBot="1" x14ac:dyDescent="0.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11" ht="14.4" customHeight="1" x14ac:dyDescent="0.3">
      <c r="A18" s="50" t="s">
        <v>988</v>
      </c>
      <c r="B18" s="51"/>
      <c r="C18" s="51"/>
      <c r="D18" s="51"/>
      <c r="E18" s="51"/>
      <c r="F18" s="51"/>
      <c r="G18" s="51"/>
      <c r="H18" s="51"/>
      <c r="I18" s="51"/>
      <c r="J18" s="51"/>
      <c r="K18" s="52"/>
    </row>
    <row r="19" spans="1:11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5"/>
    </row>
    <row r="20" spans="1:11" ht="14.4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5"/>
    </row>
    <row r="21" spans="1:11" ht="14.4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</row>
    <row r="22" spans="1:11" ht="14.4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11" ht="22.8" customHeight="1" thickBot="1" x14ac:dyDescent="0.3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11" ht="25.8" customHeight="1" x14ac:dyDescent="0.3">
      <c r="A24" s="50" t="s">
        <v>987</v>
      </c>
      <c r="B24" s="51"/>
      <c r="C24" s="51"/>
      <c r="D24" s="51"/>
      <c r="E24" s="51"/>
      <c r="F24" s="51"/>
      <c r="G24" s="51"/>
      <c r="H24" s="51"/>
      <c r="I24" s="51"/>
      <c r="J24" s="51"/>
      <c r="K24" s="52"/>
    </row>
    <row r="25" spans="1:11" ht="25.8" customHeight="1" x14ac:dyDescent="0.3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5"/>
    </row>
    <row r="26" spans="1:11" ht="25.8" customHeight="1" x14ac:dyDescent="0.3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5"/>
    </row>
    <row r="27" spans="1:11" ht="25.8" customHeight="1" x14ac:dyDescent="0.3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</row>
    <row r="28" spans="1:11" ht="25.8" customHeight="1" x14ac:dyDescent="0.3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</row>
    <row r="29" spans="1:11" ht="25.8" customHeight="1" thickBot="1" x14ac:dyDescent="0.3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8"/>
    </row>
    <row r="30" spans="1:11" ht="14.4" customHeight="1" x14ac:dyDescent="0.3">
      <c r="A30" s="68" t="s">
        <v>990</v>
      </c>
      <c r="B30" s="69"/>
      <c r="C30" s="69"/>
      <c r="D30" s="69"/>
      <c r="E30" s="69"/>
      <c r="F30" s="69"/>
      <c r="G30" s="69"/>
      <c r="H30" s="69"/>
      <c r="I30" s="69"/>
      <c r="J30" s="69"/>
      <c r="K30" s="70"/>
    </row>
    <row r="31" spans="1:11" ht="14.4" customHeight="1" x14ac:dyDescent="0.3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3"/>
    </row>
    <row r="32" spans="1:11" ht="14.4" customHeight="1" x14ac:dyDescent="0.3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</row>
    <row r="33" spans="1:11" ht="14.4" customHeight="1" x14ac:dyDescent="0.3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3"/>
    </row>
    <row r="34" spans="1:11" ht="14.4" customHeight="1" x14ac:dyDescent="0.3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3"/>
    </row>
    <row r="35" spans="1:11" ht="14.4" customHeight="1" x14ac:dyDescent="0.3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3"/>
    </row>
    <row r="36" spans="1:11" ht="14.4" customHeight="1" x14ac:dyDescent="0.3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73"/>
    </row>
    <row r="37" spans="1:11" ht="14.4" customHeight="1" x14ac:dyDescent="0.3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3"/>
    </row>
    <row r="38" spans="1:11" ht="14.4" customHeight="1" x14ac:dyDescent="0.3">
      <c r="A38" s="71"/>
      <c r="B38" s="72"/>
      <c r="C38" s="72"/>
      <c r="D38" s="72"/>
      <c r="E38" s="72"/>
      <c r="F38" s="72"/>
      <c r="G38" s="72"/>
      <c r="H38" s="72"/>
      <c r="I38" s="72"/>
      <c r="J38" s="72"/>
      <c r="K38" s="73"/>
    </row>
    <row r="39" spans="1:11" ht="14.4" customHeight="1" x14ac:dyDescent="0.3">
      <c r="A39" s="71"/>
      <c r="B39" s="72"/>
      <c r="C39" s="72"/>
      <c r="D39" s="72"/>
      <c r="E39" s="72"/>
      <c r="F39" s="72"/>
      <c r="G39" s="72"/>
      <c r="H39" s="72"/>
      <c r="I39" s="72"/>
      <c r="J39" s="72"/>
      <c r="K39" s="73"/>
    </row>
    <row r="40" spans="1:11" ht="14.4" customHeight="1" x14ac:dyDescent="0.3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3"/>
    </row>
    <row r="41" spans="1:11" x14ac:dyDescent="0.3">
      <c r="A41" s="71"/>
      <c r="B41" s="72"/>
      <c r="C41" s="72"/>
      <c r="D41" s="72"/>
      <c r="E41" s="72"/>
      <c r="F41" s="72"/>
      <c r="G41" s="72"/>
      <c r="H41" s="72"/>
      <c r="I41" s="72"/>
      <c r="J41" s="72"/>
      <c r="K41" s="73"/>
    </row>
    <row r="42" spans="1:11" ht="32.4" customHeight="1" thickBot="1" x14ac:dyDescent="0.35">
      <c r="A42" s="74"/>
      <c r="B42" s="75"/>
      <c r="C42" s="75"/>
      <c r="D42" s="75"/>
      <c r="E42" s="75"/>
      <c r="F42" s="75"/>
      <c r="G42" s="75"/>
      <c r="H42" s="75"/>
      <c r="I42" s="75"/>
      <c r="J42" s="75"/>
      <c r="K42" s="76"/>
    </row>
  </sheetData>
  <mergeCells count="5">
    <mergeCell ref="A2:K6"/>
    <mergeCell ref="A24:K29"/>
    <mergeCell ref="A18:K23"/>
    <mergeCell ref="A9:K16"/>
    <mergeCell ref="A30:K42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7E10B-62C9-4622-8E77-E2B9191AA1C6}">
  <dimension ref="A1:AZ715"/>
  <sheetViews>
    <sheetView showGridLines="0" zoomScale="30" zoomScaleNormal="30" zoomScaleSheetLayoutView="95" workbookViewId="0">
      <selection activeCell="AA29" sqref="AA29:AZ715"/>
    </sheetView>
  </sheetViews>
  <sheetFormatPr baseColWidth="10" defaultRowHeight="14.4" x14ac:dyDescent="0.3"/>
  <cols>
    <col min="11" max="11" width="28.109375" customWidth="1"/>
    <col min="27" max="27" width="11.5546875" style="38"/>
  </cols>
  <sheetData>
    <row r="1" spans="1:11" ht="15" thickBot="1" x14ac:dyDescent="0.35"/>
    <row r="2" spans="1:11" x14ac:dyDescent="0.3">
      <c r="A2" s="44" t="s">
        <v>986</v>
      </c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4.4" customHeight="1" x14ac:dyDescent="0.3">
      <c r="A3" s="47"/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14.4" customHeigh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1" ht="14.4" customHeight="1" x14ac:dyDescent="0.3">
      <c r="A5" s="47"/>
      <c r="B5" s="48"/>
      <c r="C5" s="48"/>
      <c r="D5" s="48"/>
      <c r="E5" s="48"/>
      <c r="F5" s="48"/>
      <c r="G5" s="48"/>
      <c r="H5" s="48"/>
      <c r="I5" s="48"/>
      <c r="J5" s="48"/>
      <c r="K5" s="49"/>
    </row>
    <row r="6" spans="1:11" ht="14.4" customHeight="1" x14ac:dyDescent="0.3">
      <c r="A6" s="47"/>
      <c r="B6" s="48"/>
      <c r="C6" s="48"/>
      <c r="D6" s="48"/>
      <c r="E6" s="48"/>
      <c r="F6" s="48"/>
      <c r="G6" s="48"/>
      <c r="H6" s="48"/>
      <c r="I6" s="48"/>
      <c r="J6" s="48"/>
      <c r="K6" s="49"/>
    </row>
    <row r="7" spans="1:11" x14ac:dyDescent="0.3">
      <c r="A7" s="28"/>
      <c r="K7" s="29"/>
    </row>
    <row r="8" spans="1:11" ht="8.4" customHeight="1" thickBot="1" x14ac:dyDescent="0.35">
      <c r="A8" s="28"/>
      <c r="K8" s="29"/>
    </row>
    <row r="9" spans="1:11" x14ac:dyDescent="0.3">
      <c r="A9" s="59" t="s">
        <v>1013</v>
      </c>
      <c r="B9" s="60"/>
      <c r="C9" s="60"/>
      <c r="D9" s="60"/>
      <c r="E9" s="60"/>
      <c r="F9" s="60"/>
      <c r="G9" s="60"/>
      <c r="H9" s="60"/>
      <c r="I9" s="60"/>
      <c r="J9" s="60"/>
      <c r="K9" s="61"/>
    </row>
    <row r="10" spans="1:1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4"/>
    </row>
    <row r="11" spans="1:1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4"/>
    </row>
    <row r="12" spans="1:1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4"/>
    </row>
    <row r="13" spans="1:1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4"/>
    </row>
    <row r="14" spans="1:1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4"/>
    </row>
    <row r="15" spans="1:11" x14ac:dyDescent="0.3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4"/>
    </row>
    <row r="16" spans="1:11" ht="38.4" customHeight="1" thickBot="1" x14ac:dyDescent="0.35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7"/>
    </row>
    <row r="17" spans="1:52" ht="38.4" customHeight="1" thickBot="1" x14ac:dyDescent="0.5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2"/>
    </row>
    <row r="18" spans="1:52" ht="14.4" customHeight="1" x14ac:dyDescent="0.3">
      <c r="A18" s="50" t="s">
        <v>1014</v>
      </c>
      <c r="B18" s="51"/>
      <c r="C18" s="51"/>
      <c r="D18" s="51"/>
      <c r="E18" s="51"/>
      <c r="F18" s="51"/>
      <c r="G18" s="51"/>
      <c r="H18" s="51"/>
      <c r="I18" s="51"/>
      <c r="J18" s="51"/>
      <c r="K18" s="52"/>
    </row>
    <row r="19" spans="1:52" ht="14.4" customHeigh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5"/>
    </row>
    <row r="20" spans="1:52" ht="14.4" customHeight="1" x14ac:dyDescent="0.3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5"/>
    </row>
    <row r="21" spans="1:52" ht="14.4" customHeight="1" x14ac:dyDescent="0.3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5"/>
    </row>
    <row r="22" spans="1:52" ht="14.4" customHeight="1" x14ac:dyDescent="0.3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5"/>
    </row>
    <row r="23" spans="1:52" ht="22.8" customHeight="1" thickBot="1" x14ac:dyDescent="0.3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52" ht="14.4" customHeight="1" x14ac:dyDescent="0.3">
      <c r="A24" s="68" t="s">
        <v>990</v>
      </c>
      <c r="B24" s="69"/>
      <c r="C24" s="69"/>
      <c r="D24" s="69"/>
      <c r="E24" s="69"/>
      <c r="F24" s="69"/>
      <c r="G24" s="69"/>
      <c r="H24" s="69"/>
      <c r="I24" s="69"/>
      <c r="J24" s="69"/>
      <c r="K24" s="70"/>
    </row>
    <row r="25" spans="1:52" ht="14.4" customHeight="1" x14ac:dyDescent="0.3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3"/>
    </row>
    <row r="26" spans="1:52" ht="14.4" customHeight="1" x14ac:dyDescent="0.3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3"/>
    </row>
    <row r="27" spans="1:52" ht="14.4" customHeight="1" x14ac:dyDescent="0.3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3"/>
    </row>
    <row r="28" spans="1:52" ht="14.4" customHeight="1" x14ac:dyDescent="0.3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3"/>
    </row>
    <row r="29" spans="1:52" ht="14.4" customHeight="1" x14ac:dyDescent="0.55000000000000004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3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</row>
    <row r="30" spans="1:52" ht="14.4" customHeight="1" x14ac:dyDescent="0.55000000000000004">
      <c r="A30" s="71"/>
      <c r="B30" s="72"/>
      <c r="C30" s="72"/>
      <c r="D30" s="72"/>
      <c r="E30" s="72"/>
      <c r="F30" s="72"/>
      <c r="G30" s="72"/>
      <c r="H30" s="72"/>
      <c r="I30" s="72"/>
      <c r="J30" s="72"/>
      <c r="K30" s="73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</row>
    <row r="31" spans="1:52" ht="14.4" customHeight="1" x14ac:dyDescent="0.55000000000000004">
      <c r="A31" s="71"/>
      <c r="B31" s="72"/>
      <c r="C31" s="72"/>
      <c r="D31" s="72"/>
      <c r="E31" s="72"/>
      <c r="F31" s="72"/>
      <c r="G31" s="72"/>
      <c r="H31" s="72"/>
      <c r="I31" s="72"/>
      <c r="J31" s="72"/>
      <c r="K31" s="73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</row>
    <row r="32" spans="1:52" ht="14.4" customHeight="1" x14ac:dyDescent="0.55000000000000004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3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</row>
    <row r="33" spans="1:52" ht="14.4" customHeight="1" x14ac:dyDescent="0.55000000000000004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73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</row>
    <row r="34" spans="1:52" ht="14.4" customHeight="1" x14ac:dyDescent="0.55000000000000004">
      <c r="A34" s="71"/>
      <c r="B34" s="72"/>
      <c r="C34" s="72"/>
      <c r="D34" s="72"/>
      <c r="E34" s="72"/>
      <c r="F34" s="72"/>
      <c r="G34" s="72"/>
      <c r="H34" s="72"/>
      <c r="I34" s="72"/>
      <c r="J34" s="72"/>
      <c r="K34" s="73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</row>
    <row r="35" spans="1:52" ht="28.8" x14ac:dyDescent="0.55000000000000004">
      <c r="A35" s="71"/>
      <c r="B35" s="72"/>
      <c r="C35" s="72"/>
      <c r="D35" s="72"/>
      <c r="E35" s="72"/>
      <c r="F35" s="72"/>
      <c r="G35" s="72"/>
      <c r="H35" s="72"/>
      <c r="I35" s="72"/>
      <c r="J35" s="72"/>
      <c r="K35" s="73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</row>
    <row r="36" spans="1:52" ht="32.4" customHeight="1" thickBot="1" x14ac:dyDescent="0.6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6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</row>
    <row r="37" spans="1:52" ht="28.8" x14ac:dyDescent="0.55000000000000004"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</row>
    <row r="38" spans="1:52" ht="28.8" x14ac:dyDescent="0.55000000000000004"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</row>
    <row r="39" spans="1:52" ht="28.8" x14ac:dyDescent="0.55000000000000004"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</row>
    <row r="40" spans="1:52" ht="28.8" x14ac:dyDescent="0.55000000000000004"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</row>
    <row r="41" spans="1:52" ht="28.8" x14ac:dyDescent="0.55000000000000004"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</row>
    <row r="42" spans="1:52" ht="28.8" x14ac:dyDescent="0.55000000000000004"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</row>
    <row r="43" spans="1:52" ht="28.8" x14ac:dyDescent="0.55000000000000004"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</row>
    <row r="44" spans="1:52" ht="28.8" x14ac:dyDescent="0.55000000000000004"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</row>
    <row r="45" spans="1:52" ht="28.8" x14ac:dyDescent="0.55000000000000004"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</row>
    <row r="46" spans="1:52" ht="28.8" x14ac:dyDescent="0.55000000000000004"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</row>
    <row r="47" spans="1:52" ht="28.8" x14ac:dyDescent="0.55000000000000004"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</row>
    <row r="48" spans="1:52" ht="28.8" x14ac:dyDescent="0.55000000000000004"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</row>
    <row r="49" spans="27:52" ht="28.8" x14ac:dyDescent="0.55000000000000004"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</row>
    <row r="50" spans="27:52" ht="28.8" x14ac:dyDescent="0.55000000000000004"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</row>
    <row r="51" spans="27:52" ht="28.8" x14ac:dyDescent="0.55000000000000004"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</row>
    <row r="52" spans="27:52" ht="28.8" x14ac:dyDescent="0.55000000000000004"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</row>
    <row r="53" spans="27:52" ht="28.8" x14ac:dyDescent="0.55000000000000004"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</row>
    <row r="54" spans="27:52" ht="28.8" x14ac:dyDescent="0.55000000000000004"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</row>
    <row r="55" spans="27:52" ht="28.8" x14ac:dyDescent="0.55000000000000004"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</row>
    <row r="56" spans="27:52" ht="28.8" x14ac:dyDescent="0.55000000000000004"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</row>
    <row r="57" spans="27:52" ht="28.8" x14ac:dyDescent="0.55000000000000004"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</row>
    <row r="58" spans="27:52" ht="28.8" x14ac:dyDescent="0.55000000000000004"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</row>
    <row r="59" spans="27:52" ht="28.8" x14ac:dyDescent="0.55000000000000004"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</row>
    <row r="60" spans="27:52" ht="28.8" x14ac:dyDescent="0.55000000000000004"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</row>
    <row r="61" spans="27:52" ht="28.8" x14ac:dyDescent="0.55000000000000004"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</row>
    <row r="62" spans="27:52" ht="28.8" x14ac:dyDescent="0.55000000000000004"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</row>
    <row r="63" spans="27:52" ht="28.8" x14ac:dyDescent="0.55000000000000004"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</row>
    <row r="64" spans="27:52" ht="28.8" x14ac:dyDescent="0.55000000000000004"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</row>
    <row r="65" spans="27:52" ht="28.8" x14ac:dyDescent="0.55000000000000004"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</row>
    <row r="66" spans="27:52" ht="28.8" x14ac:dyDescent="0.55000000000000004"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</row>
    <row r="67" spans="27:52" ht="28.8" x14ac:dyDescent="0.55000000000000004"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</row>
    <row r="68" spans="27:52" ht="28.8" x14ac:dyDescent="0.55000000000000004"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</row>
    <row r="69" spans="27:52" ht="28.8" x14ac:dyDescent="0.55000000000000004"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</row>
    <row r="70" spans="27:52" ht="28.8" x14ac:dyDescent="0.55000000000000004"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</row>
    <row r="71" spans="27:52" ht="28.8" x14ac:dyDescent="0.55000000000000004"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</row>
    <row r="72" spans="27:52" ht="28.8" x14ac:dyDescent="0.55000000000000004"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</row>
    <row r="73" spans="27:52" ht="28.8" x14ac:dyDescent="0.55000000000000004"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</row>
    <row r="74" spans="27:52" ht="28.8" x14ac:dyDescent="0.55000000000000004"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</row>
    <row r="75" spans="27:52" ht="28.8" x14ac:dyDescent="0.55000000000000004"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</row>
    <row r="76" spans="27:52" ht="28.8" x14ac:dyDescent="0.55000000000000004"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</row>
    <row r="77" spans="27:52" ht="28.8" x14ac:dyDescent="0.55000000000000004"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</row>
    <row r="78" spans="27:52" ht="28.8" x14ac:dyDescent="0.55000000000000004"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</row>
    <row r="79" spans="27:52" ht="28.8" x14ac:dyDescent="0.55000000000000004"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27:52" ht="28.8" x14ac:dyDescent="0.55000000000000004"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</row>
    <row r="81" spans="27:52" ht="28.8" x14ac:dyDescent="0.55000000000000004"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</row>
    <row r="82" spans="27:52" ht="28.8" x14ac:dyDescent="0.55000000000000004"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</row>
    <row r="83" spans="27:52" ht="28.8" x14ac:dyDescent="0.55000000000000004"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</row>
    <row r="84" spans="27:52" ht="28.8" x14ac:dyDescent="0.55000000000000004"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</row>
    <row r="85" spans="27:52" ht="28.8" x14ac:dyDescent="0.55000000000000004"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</row>
    <row r="86" spans="27:52" ht="28.8" x14ac:dyDescent="0.55000000000000004"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</row>
    <row r="87" spans="27:52" ht="28.8" x14ac:dyDescent="0.55000000000000004"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</row>
    <row r="88" spans="27:52" ht="28.8" x14ac:dyDescent="0.55000000000000004"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</row>
    <row r="89" spans="27:52" ht="28.8" x14ac:dyDescent="0.55000000000000004"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</row>
    <row r="90" spans="27:52" ht="28.8" x14ac:dyDescent="0.55000000000000004"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</row>
    <row r="91" spans="27:52" ht="28.8" x14ac:dyDescent="0.55000000000000004"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</row>
    <row r="92" spans="27:52" ht="28.8" x14ac:dyDescent="0.55000000000000004"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</row>
    <row r="93" spans="27:52" ht="28.8" x14ac:dyDescent="0.55000000000000004"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</row>
    <row r="94" spans="27:52" ht="28.8" x14ac:dyDescent="0.55000000000000004"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</row>
    <row r="95" spans="27:52" ht="28.8" x14ac:dyDescent="0.55000000000000004"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</row>
    <row r="96" spans="27:52" ht="28.8" x14ac:dyDescent="0.55000000000000004"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</row>
    <row r="97" spans="27:52" ht="28.8" x14ac:dyDescent="0.55000000000000004"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</row>
    <row r="98" spans="27:52" ht="28.8" x14ac:dyDescent="0.55000000000000004"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</row>
    <row r="99" spans="27:52" ht="28.8" x14ac:dyDescent="0.55000000000000004"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</row>
    <row r="100" spans="27:52" ht="28.8" x14ac:dyDescent="0.55000000000000004"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</row>
    <row r="101" spans="27:52" ht="28.8" x14ac:dyDescent="0.55000000000000004"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</row>
    <row r="102" spans="27:52" ht="28.8" x14ac:dyDescent="0.55000000000000004"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</row>
    <row r="103" spans="27:52" ht="28.8" x14ac:dyDescent="0.55000000000000004"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</row>
    <row r="104" spans="27:52" ht="28.8" x14ac:dyDescent="0.55000000000000004"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</row>
    <row r="105" spans="27:52" ht="28.8" x14ac:dyDescent="0.55000000000000004"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</row>
    <row r="106" spans="27:52" ht="28.8" x14ac:dyDescent="0.55000000000000004"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</row>
    <row r="107" spans="27:52" ht="28.8" x14ac:dyDescent="0.55000000000000004"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</row>
    <row r="108" spans="27:52" ht="28.8" x14ac:dyDescent="0.55000000000000004"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</row>
    <row r="109" spans="27:52" ht="28.8" x14ac:dyDescent="0.55000000000000004"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</row>
    <row r="110" spans="27:52" ht="28.8" x14ac:dyDescent="0.55000000000000004"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</row>
    <row r="111" spans="27:52" ht="28.8" x14ac:dyDescent="0.55000000000000004"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</row>
    <row r="112" spans="27:52" ht="28.8" x14ac:dyDescent="0.55000000000000004"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</row>
    <row r="113" spans="27:52" ht="28.8" x14ac:dyDescent="0.55000000000000004"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</row>
    <row r="114" spans="27:52" ht="28.8" x14ac:dyDescent="0.55000000000000004"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</row>
    <row r="115" spans="27:52" ht="28.8" x14ac:dyDescent="0.55000000000000004"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</row>
    <row r="116" spans="27:52" ht="28.8" x14ac:dyDescent="0.55000000000000004"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</row>
    <row r="117" spans="27:52" ht="28.8" x14ac:dyDescent="0.55000000000000004"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</row>
    <row r="118" spans="27:52" ht="28.8" x14ac:dyDescent="0.55000000000000004"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</row>
    <row r="119" spans="27:52" ht="28.8" x14ac:dyDescent="0.55000000000000004"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</row>
    <row r="120" spans="27:52" ht="28.8" x14ac:dyDescent="0.55000000000000004"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</row>
    <row r="121" spans="27:52" ht="28.8" x14ac:dyDescent="0.55000000000000004"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</row>
    <row r="122" spans="27:52" ht="28.8" x14ac:dyDescent="0.55000000000000004"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</row>
    <row r="123" spans="27:52" ht="28.8" x14ac:dyDescent="0.55000000000000004"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</row>
    <row r="124" spans="27:52" ht="28.8" x14ac:dyDescent="0.55000000000000004"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</row>
    <row r="125" spans="27:52" ht="28.8" x14ac:dyDescent="0.55000000000000004"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</row>
    <row r="126" spans="27:52" ht="28.8" x14ac:dyDescent="0.55000000000000004"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</row>
    <row r="127" spans="27:52" ht="28.8" x14ac:dyDescent="0.55000000000000004"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</row>
    <row r="128" spans="27:52" ht="28.8" x14ac:dyDescent="0.55000000000000004"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</row>
    <row r="129" spans="27:52" ht="28.8" x14ac:dyDescent="0.55000000000000004"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</row>
    <row r="130" spans="27:52" ht="28.8" x14ac:dyDescent="0.55000000000000004"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</row>
    <row r="131" spans="27:52" ht="28.8" x14ac:dyDescent="0.55000000000000004"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</row>
    <row r="132" spans="27:52" ht="28.8" x14ac:dyDescent="0.55000000000000004"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</row>
    <row r="133" spans="27:52" ht="28.8" x14ac:dyDescent="0.55000000000000004"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</row>
    <row r="134" spans="27:52" ht="28.8" x14ac:dyDescent="0.55000000000000004"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</row>
    <row r="135" spans="27:52" ht="28.8" x14ac:dyDescent="0.55000000000000004"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</row>
    <row r="136" spans="27:52" ht="28.8" x14ac:dyDescent="0.55000000000000004"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</row>
    <row r="137" spans="27:52" ht="28.8" x14ac:dyDescent="0.55000000000000004"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</row>
    <row r="138" spans="27:52" ht="28.8" x14ac:dyDescent="0.55000000000000004"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</row>
    <row r="139" spans="27:52" ht="28.8" x14ac:dyDescent="0.55000000000000004"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</row>
    <row r="140" spans="27:52" ht="28.8" x14ac:dyDescent="0.55000000000000004"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</row>
    <row r="141" spans="27:52" ht="28.8" x14ac:dyDescent="0.55000000000000004"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</row>
    <row r="142" spans="27:52" ht="28.8" x14ac:dyDescent="0.55000000000000004"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</row>
    <row r="143" spans="27:52" ht="28.8" x14ac:dyDescent="0.55000000000000004"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</row>
    <row r="144" spans="27:52" ht="28.8" x14ac:dyDescent="0.55000000000000004"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</row>
    <row r="145" spans="27:52" ht="28.8" x14ac:dyDescent="0.55000000000000004"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</row>
    <row r="146" spans="27:52" ht="28.8" x14ac:dyDescent="0.55000000000000004"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</row>
    <row r="147" spans="27:52" ht="28.8" x14ac:dyDescent="0.55000000000000004"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</row>
    <row r="148" spans="27:52" ht="28.8" x14ac:dyDescent="0.55000000000000004"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</row>
    <row r="149" spans="27:52" ht="28.8" x14ac:dyDescent="0.55000000000000004"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</row>
    <row r="150" spans="27:52" ht="28.8" x14ac:dyDescent="0.55000000000000004"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</row>
    <row r="151" spans="27:52" ht="28.8" x14ac:dyDescent="0.55000000000000004"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</row>
    <row r="152" spans="27:52" ht="28.8" x14ac:dyDescent="0.55000000000000004"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</row>
    <row r="153" spans="27:52" ht="28.8" x14ac:dyDescent="0.55000000000000004"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</row>
    <row r="154" spans="27:52" ht="28.8" x14ac:dyDescent="0.55000000000000004"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</row>
    <row r="155" spans="27:52" ht="28.8" x14ac:dyDescent="0.55000000000000004"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</row>
    <row r="156" spans="27:52" ht="28.8" x14ac:dyDescent="0.55000000000000004"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</row>
    <row r="157" spans="27:52" ht="28.8" x14ac:dyDescent="0.55000000000000004"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</row>
    <row r="158" spans="27:52" ht="28.8" x14ac:dyDescent="0.55000000000000004"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</row>
    <row r="159" spans="27:52" ht="28.8" x14ac:dyDescent="0.55000000000000004"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</row>
    <row r="160" spans="27:52" ht="28.8" x14ac:dyDescent="0.55000000000000004"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</row>
    <row r="161" spans="27:52" ht="28.8" x14ac:dyDescent="0.55000000000000004"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</row>
    <row r="162" spans="27:52" ht="28.8" x14ac:dyDescent="0.55000000000000004"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</row>
    <row r="163" spans="27:52" ht="28.8" x14ac:dyDescent="0.55000000000000004"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</row>
    <row r="164" spans="27:52" ht="28.8" x14ac:dyDescent="0.55000000000000004"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</row>
    <row r="165" spans="27:52" ht="28.8" x14ac:dyDescent="0.55000000000000004"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</row>
    <row r="166" spans="27:52" ht="28.8" x14ac:dyDescent="0.55000000000000004"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</row>
    <row r="167" spans="27:52" ht="28.8" x14ac:dyDescent="0.55000000000000004"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</row>
    <row r="168" spans="27:52" ht="28.8" x14ac:dyDescent="0.55000000000000004"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</row>
    <row r="169" spans="27:52" ht="28.8" x14ac:dyDescent="0.55000000000000004"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</row>
    <row r="170" spans="27:52" ht="28.8" x14ac:dyDescent="0.55000000000000004"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</row>
    <row r="171" spans="27:52" ht="28.8" x14ac:dyDescent="0.55000000000000004"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</row>
    <row r="172" spans="27:52" ht="28.8" x14ac:dyDescent="0.55000000000000004"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</row>
    <row r="173" spans="27:52" ht="28.8" x14ac:dyDescent="0.55000000000000004"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</row>
    <row r="174" spans="27:52" ht="28.8" x14ac:dyDescent="0.55000000000000004"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</row>
    <row r="175" spans="27:52" ht="28.8" x14ac:dyDescent="0.55000000000000004"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</row>
    <row r="176" spans="27:52" ht="28.8" x14ac:dyDescent="0.55000000000000004"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</row>
    <row r="177" spans="27:52" ht="28.8" x14ac:dyDescent="0.55000000000000004"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</row>
    <row r="178" spans="27:52" ht="28.8" x14ac:dyDescent="0.55000000000000004"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</row>
    <row r="179" spans="27:52" ht="28.8" x14ac:dyDescent="0.55000000000000004"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</row>
    <row r="180" spans="27:52" ht="28.8" x14ac:dyDescent="0.55000000000000004"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</row>
    <row r="181" spans="27:52" ht="28.8" x14ac:dyDescent="0.55000000000000004"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</row>
    <row r="182" spans="27:52" ht="28.8" x14ac:dyDescent="0.55000000000000004"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</row>
    <row r="183" spans="27:52" ht="28.8" x14ac:dyDescent="0.55000000000000004"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</row>
    <row r="184" spans="27:52" ht="28.8" x14ac:dyDescent="0.55000000000000004"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</row>
    <row r="185" spans="27:52" ht="28.8" x14ac:dyDescent="0.55000000000000004"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</row>
    <row r="186" spans="27:52" ht="28.8" x14ac:dyDescent="0.55000000000000004"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</row>
    <row r="187" spans="27:52" ht="28.8" x14ac:dyDescent="0.55000000000000004"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</row>
    <row r="188" spans="27:52" ht="28.8" x14ac:dyDescent="0.55000000000000004"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</row>
    <row r="189" spans="27:52" ht="28.8" x14ac:dyDescent="0.55000000000000004"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</row>
    <row r="190" spans="27:52" ht="28.8" x14ac:dyDescent="0.55000000000000004"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</row>
    <row r="191" spans="27:52" ht="28.8" x14ac:dyDescent="0.55000000000000004"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</row>
    <row r="192" spans="27:52" ht="28.8" x14ac:dyDescent="0.55000000000000004"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</row>
    <row r="193" spans="27:52" ht="28.8" x14ac:dyDescent="0.55000000000000004"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</row>
    <row r="194" spans="27:52" ht="28.8" x14ac:dyDescent="0.55000000000000004"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</row>
    <row r="195" spans="27:52" ht="28.8" x14ac:dyDescent="0.55000000000000004"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</row>
    <row r="196" spans="27:52" ht="28.8" x14ac:dyDescent="0.55000000000000004"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</row>
    <row r="197" spans="27:52" ht="28.8" x14ac:dyDescent="0.55000000000000004"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</row>
    <row r="198" spans="27:52" ht="28.8" x14ac:dyDescent="0.55000000000000004"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</row>
    <row r="199" spans="27:52" ht="28.8" x14ac:dyDescent="0.55000000000000004"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</row>
    <row r="200" spans="27:52" ht="28.8" x14ac:dyDescent="0.55000000000000004"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</row>
    <row r="201" spans="27:52" ht="28.8" x14ac:dyDescent="0.55000000000000004"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</row>
    <row r="202" spans="27:52" ht="28.8" x14ac:dyDescent="0.55000000000000004"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</row>
    <row r="203" spans="27:52" ht="28.8" x14ac:dyDescent="0.55000000000000004"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</row>
    <row r="204" spans="27:52" ht="28.8" x14ac:dyDescent="0.55000000000000004"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</row>
    <row r="205" spans="27:52" ht="28.8" x14ac:dyDescent="0.55000000000000004"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</row>
    <row r="206" spans="27:52" ht="28.8" x14ac:dyDescent="0.55000000000000004"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</row>
    <row r="207" spans="27:52" ht="28.8" x14ac:dyDescent="0.55000000000000004"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</row>
    <row r="208" spans="27:52" ht="28.8" x14ac:dyDescent="0.55000000000000004"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</row>
    <row r="209" spans="27:52" ht="28.8" x14ac:dyDescent="0.55000000000000004"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</row>
    <row r="210" spans="27:52" ht="28.8" x14ac:dyDescent="0.55000000000000004"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</row>
    <row r="211" spans="27:52" ht="28.8" x14ac:dyDescent="0.55000000000000004"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</row>
    <row r="212" spans="27:52" ht="28.8" x14ac:dyDescent="0.55000000000000004"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</row>
    <row r="213" spans="27:52" ht="28.8" x14ac:dyDescent="0.55000000000000004"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</row>
    <row r="214" spans="27:52" ht="28.8" x14ac:dyDescent="0.55000000000000004"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</row>
    <row r="215" spans="27:52" ht="28.8" x14ac:dyDescent="0.55000000000000004"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</row>
    <row r="216" spans="27:52" ht="28.8" x14ac:dyDescent="0.55000000000000004"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</row>
    <row r="217" spans="27:52" ht="28.8" x14ac:dyDescent="0.55000000000000004"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</row>
    <row r="218" spans="27:52" ht="28.8" x14ac:dyDescent="0.55000000000000004"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</row>
    <row r="219" spans="27:52" ht="28.8" x14ac:dyDescent="0.55000000000000004"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</row>
    <row r="220" spans="27:52" ht="28.8" x14ac:dyDescent="0.55000000000000004"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</row>
    <row r="221" spans="27:52" ht="28.8" x14ac:dyDescent="0.55000000000000004"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</row>
    <row r="222" spans="27:52" ht="28.8" x14ac:dyDescent="0.55000000000000004"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</row>
    <row r="223" spans="27:52" ht="28.8" x14ac:dyDescent="0.55000000000000004"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</row>
    <row r="224" spans="27:52" ht="28.8" x14ac:dyDescent="0.55000000000000004"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</row>
    <row r="225" spans="27:52" ht="28.8" x14ac:dyDescent="0.55000000000000004"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</row>
    <row r="226" spans="27:52" ht="28.8" x14ac:dyDescent="0.55000000000000004"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</row>
    <row r="227" spans="27:52" ht="28.8" x14ac:dyDescent="0.55000000000000004"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</row>
    <row r="228" spans="27:52" ht="28.8" x14ac:dyDescent="0.55000000000000004"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</row>
    <row r="229" spans="27:52" ht="28.8" x14ac:dyDescent="0.55000000000000004"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</row>
    <row r="230" spans="27:52" ht="28.8" x14ac:dyDescent="0.55000000000000004"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</row>
    <row r="231" spans="27:52" ht="28.8" x14ac:dyDescent="0.55000000000000004"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</row>
    <row r="232" spans="27:52" ht="28.8" x14ac:dyDescent="0.55000000000000004"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</row>
    <row r="233" spans="27:52" ht="28.8" x14ac:dyDescent="0.55000000000000004"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</row>
    <row r="234" spans="27:52" ht="28.8" x14ac:dyDescent="0.55000000000000004"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</row>
    <row r="235" spans="27:52" ht="28.8" x14ac:dyDescent="0.55000000000000004"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</row>
    <row r="236" spans="27:52" ht="28.8" x14ac:dyDescent="0.55000000000000004"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</row>
    <row r="237" spans="27:52" ht="28.8" x14ac:dyDescent="0.55000000000000004"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</row>
    <row r="238" spans="27:52" ht="28.8" x14ac:dyDescent="0.55000000000000004"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</row>
    <row r="239" spans="27:52" ht="28.8" x14ac:dyDescent="0.55000000000000004"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</row>
    <row r="240" spans="27:52" ht="28.8" x14ac:dyDescent="0.55000000000000004"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</row>
    <row r="241" spans="27:52" ht="28.8" x14ac:dyDescent="0.55000000000000004"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</row>
    <row r="242" spans="27:52" ht="28.8" x14ac:dyDescent="0.55000000000000004"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</row>
    <row r="243" spans="27:52" ht="28.8" x14ac:dyDescent="0.55000000000000004"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</row>
    <row r="244" spans="27:52" ht="28.8" x14ac:dyDescent="0.55000000000000004"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</row>
    <row r="245" spans="27:52" ht="28.8" x14ac:dyDescent="0.55000000000000004"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</row>
    <row r="246" spans="27:52" ht="28.8" x14ac:dyDescent="0.55000000000000004"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</row>
    <row r="247" spans="27:52" ht="28.8" x14ac:dyDescent="0.55000000000000004"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</row>
    <row r="248" spans="27:52" ht="28.8" x14ac:dyDescent="0.55000000000000004"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</row>
    <row r="249" spans="27:52" ht="28.8" x14ac:dyDescent="0.55000000000000004"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</row>
    <row r="250" spans="27:52" ht="28.8" x14ac:dyDescent="0.55000000000000004"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</row>
    <row r="251" spans="27:52" ht="28.8" x14ac:dyDescent="0.55000000000000004"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</row>
    <row r="252" spans="27:52" ht="28.8" x14ac:dyDescent="0.55000000000000004"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</row>
    <row r="253" spans="27:52" ht="28.8" x14ac:dyDescent="0.55000000000000004"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</row>
    <row r="254" spans="27:52" ht="28.8" x14ac:dyDescent="0.55000000000000004"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</row>
    <row r="255" spans="27:52" ht="28.8" x14ac:dyDescent="0.55000000000000004"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</row>
    <row r="256" spans="27:52" ht="28.8" x14ac:dyDescent="0.55000000000000004"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</row>
    <row r="257" spans="27:52" ht="28.8" x14ac:dyDescent="0.55000000000000004"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</row>
    <row r="258" spans="27:52" ht="28.8" x14ac:dyDescent="0.55000000000000004"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</row>
    <row r="259" spans="27:52" ht="28.8" x14ac:dyDescent="0.55000000000000004"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</row>
    <row r="260" spans="27:52" ht="28.8" x14ac:dyDescent="0.55000000000000004"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</row>
    <row r="261" spans="27:52" ht="28.8" x14ac:dyDescent="0.55000000000000004"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</row>
    <row r="262" spans="27:52" ht="28.8" x14ac:dyDescent="0.55000000000000004"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</row>
    <row r="263" spans="27:52" ht="28.8" x14ac:dyDescent="0.55000000000000004"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</row>
    <row r="264" spans="27:52" ht="28.8" x14ac:dyDescent="0.55000000000000004"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</row>
    <row r="265" spans="27:52" ht="28.8" x14ac:dyDescent="0.55000000000000004"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</row>
    <row r="266" spans="27:52" ht="28.8" x14ac:dyDescent="0.55000000000000004"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</row>
    <row r="267" spans="27:52" ht="28.8" x14ac:dyDescent="0.55000000000000004"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</row>
    <row r="268" spans="27:52" ht="28.8" x14ac:dyDescent="0.55000000000000004"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</row>
    <row r="269" spans="27:52" ht="28.8" x14ac:dyDescent="0.55000000000000004"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</row>
    <row r="270" spans="27:52" ht="28.8" x14ac:dyDescent="0.55000000000000004"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</row>
    <row r="271" spans="27:52" ht="28.8" x14ac:dyDescent="0.55000000000000004"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</row>
    <row r="272" spans="27:52" ht="28.8" x14ac:dyDescent="0.55000000000000004"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</row>
    <row r="273" spans="27:52" ht="28.8" x14ac:dyDescent="0.55000000000000004"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</row>
    <row r="274" spans="27:52" ht="28.8" x14ac:dyDescent="0.55000000000000004"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</row>
    <row r="275" spans="27:52" ht="28.8" x14ac:dyDescent="0.55000000000000004"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</row>
    <row r="276" spans="27:52" ht="28.8" x14ac:dyDescent="0.55000000000000004"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</row>
    <row r="277" spans="27:52" ht="28.8" x14ac:dyDescent="0.55000000000000004"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</row>
    <row r="278" spans="27:52" ht="28.8" x14ac:dyDescent="0.55000000000000004"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</row>
    <row r="279" spans="27:52" ht="28.8" x14ac:dyDescent="0.55000000000000004"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</row>
    <row r="280" spans="27:52" ht="28.8" x14ac:dyDescent="0.55000000000000004"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</row>
    <row r="281" spans="27:52" ht="28.8" x14ac:dyDescent="0.55000000000000004"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</row>
    <row r="282" spans="27:52" ht="28.8" x14ac:dyDescent="0.55000000000000004"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</row>
    <row r="283" spans="27:52" ht="28.8" x14ac:dyDescent="0.55000000000000004"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</row>
    <row r="284" spans="27:52" ht="28.8" x14ac:dyDescent="0.55000000000000004"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</row>
    <row r="285" spans="27:52" ht="28.8" x14ac:dyDescent="0.55000000000000004"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</row>
    <row r="286" spans="27:52" ht="28.8" x14ac:dyDescent="0.55000000000000004"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</row>
    <row r="287" spans="27:52" ht="28.8" x14ac:dyDescent="0.55000000000000004"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</row>
    <row r="288" spans="27:52" ht="28.8" x14ac:dyDescent="0.55000000000000004"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</row>
    <row r="289" spans="27:52" ht="28.8" x14ac:dyDescent="0.55000000000000004"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</row>
    <row r="290" spans="27:52" ht="28.8" x14ac:dyDescent="0.55000000000000004"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</row>
    <row r="291" spans="27:52" ht="28.8" x14ac:dyDescent="0.55000000000000004"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</row>
    <row r="292" spans="27:52" ht="28.8" x14ac:dyDescent="0.55000000000000004"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</row>
    <row r="293" spans="27:52" ht="28.8" x14ac:dyDescent="0.55000000000000004"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</row>
    <row r="294" spans="27:52" ht="28.8" x14ac:dyDescent="0.55000000000000004"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</row>
    <row r="295" spans="27:52" ht="28.8" x14ac:dyDescent="0.55000000000000004"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</row>
    <row r="296" spans="27:52" ht="28.8" x14ac:dyDescent="0.55000000000000004"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</row>
    <row r="297" spans="27:52" ht="28.8" x14ac:dyDescent="0.55000000000000004"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</row>
    <row r="298" spans="27:52" ht="28.8" x14ac:dyDescent="0.55000000000000004"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</row>
    <row r="299" spans="27:52" ht="28.8" x14ac:dyDescent="0.55000000000000004"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</row>
    <row r="300" spans="27:52" ht="28.8" x14ac:dyDescent="0.55000000000000004"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</row>
    <row r="301" spans="27:52" ht="28.8" x14ac:dyDescent="0.55000000000000004"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</row>
    <row r="302" spans="27:52" ht="28.8" x14ac:dyDescent="0.55000000000000004"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</row>
    <row r="303" spans="27:52" ht="28.8" x14ac:dyDescent="0.55000000000000004"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</row>
    <row r="304" spans="27:52" ht="28.8" x14ac:dyDescent="0.55000000000000004"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</row>
    <row r="305" spans="27:52" ht="28.8" x14ac:dyDescent="0.55000000000000004"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</row>
    <row r="306" spans="27:52" ht="28.8" x14ac:dyDescent="0.55000000000000004"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</row>
    <row r="307" spans="27:52" ht="28.8" x14ac:dyDescent="0.55000000000000004"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</row>
    <row r="308" spans="27:52" ht="28.8" x14ac:dyDescent="0.55000000000000004"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</row>
    <row r="309" spans="27:52" ht="28.8" x14ac:dyDescent="0.55000000000000004"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</row>
    <row r="310" spans="27:52" ht="28.8" x14ac:dyDescent="0.55000000000000004"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</row>
    <row r="311" spans="27:52" ht="28.8" x14ac:dyDescent="0.55000000000000004"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</row>
    <row r="312" spans="27:52" ht="28.8" x14ac:dyDescent="0.55000000000000004"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</row>
    <row r="313" spans="27:52" ht="28.8" x14ac:dyDescent="0.55000000000000004"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</row>
    <row r="314" spans="27:52" ht="28.8" x14ac:dyDescent="0.55000000000000004"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</row>
    <row r="315" spans="27:52" ht="28.8" x14ac:dyDescent="0.55000000000000004"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</row>
    <row r="316" spans="27:52" ht="28.8" x14ac:dyDescent="0.55000000000000004"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</row>
    <row r="317" spans="27:52" ht="28.8" x14ac:dyDescent="0.55000000000000004"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</row>
    <row r="318" spans="27:52" ht="28.8" x14ac:dyDescent="0.55000000000000004"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</row>
    <row r="319" spans="27:52" ht="28.8" x14ac:dyDescent="0.55000000000000004"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</row>
    <row r="320" spans="27:52" ht="28.8" x14ac:dyDescent="0.55000000000000004"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</row>
    <row r="321" spans="27:52" ht="28.8" x14ac:dyDescent="0.55000000000000004"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</row>
    <row r="322" spans="27:52" ht="28.8" x14ac:dyDescent="0.55000000000000004"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</row>
    <row r="323" spans="27:52" ht="28.8" x14ac:dyDescent="0.55000000000000004"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</row>
    <row r="324" spans="27:52" ht="28.8" x14ac:dyDescent="0.55000000000000004"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</row>
    <row r="325" spans="27:52" ht="28.8" x14ac:dyDescent="0.55000000000000004"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</row>
    <row r="326" spans="27:52" ht="28.8" x14ac:dyDescent="0.55000000000000004"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</row>
    <row r="327" spans="27:52" ht="28.8" x14ac:dyDescent="0.55000000000000004"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</row>
    <row r="328" spans="27:52" ht="28.8" x14ac:dyDescent="0.55000000000000004"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</row>
    <row r="329" spans="27:52" ht="28.8" x14ac:dyDescent="0.55000000000000004"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</row>
    <row r="330" spans="27:52" ht="28.8" x14ac:dyDescent="0.55000000000000004"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</row>
    <row r="331" spans="27:52" ht="28.8" x14ac:dyDescent="0.55000000000000004"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</row>
    <row r="332" spans="27:52" ht="28.8" x14ac:dyDescent="0.55000000000000004"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</row>
    <row r="333" spans="27:52" ht="28.8" x14ac:dyDescent="0.55000000000000004"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</row>
    <row r="334" spans="27:52" ht="28.8" x14ac:dyDescent="0.55000000000000004"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</row>
    <row r="335" spans="27:52" ht="28.8" x14ac:dyDescent="0.55000000000000004"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</row>
    <row r="336" spans="27:52" ht="28.8" x14ac:dyDescent="0.55000000000000004"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</row>
    <row r="337" spans="27:52" ht="28.8" x14ac:dyDescent="0.55000000000000004"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</row>
    <row r="338" spans="27:52" ht="28.8" x14ac:dyDescent="0.55000000000000004"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</row>
    <row r="339" spans="27:52" ht="28.8" x14ac:dyDescent="0.55000000000000004"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</row>
    <row r="340" spans="27:52" ht="28.8" x14ac:dyDescent="0.55000000000000004"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</row>
    <row r="341" spans="27:52" ht="28.8" x14ac:dyDescent="0.55000000000000004"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</row>
    <row r="342" spans="27:52" ht="28.8" x14ac:dyDescent="0.55000000000000004"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</row>
    <row r="343" spans="27:52" ht="28.8" x14ac:dyDescent="0.55000000000000004"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</row>
    <row r="344" spans="27:52" ht="28.8" x14ac:dyDescent="0.55000000000000004"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</row>
    <row r="345" spans="27:52" ht="28.8" x14ac:dyDescent="0.55000000000000004"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</row>
    <row r="346" spans="27:52" ht="28.8" x14ac:dyDescent="0.55000000000000004"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</row>
    <row r="347" spans="27:52" ht="28.8" x14ac:dyDescent="0.55000000000000004"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</row>
    <row r="348" spans="27:52" ht="28.8" x14ac:dyDescent="0.55000000000000004"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</row>
    <row r="349" spans="27:52" ht="28.8" x14ac:dyDescent="0.55000000000000004"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</row>
    <row r="350" spans="27:52" ht="28.8" x14ac:dyDescent="0.55000000000000004"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</row>
    <row r="351" spans="27:52" ht="28.8" x14ac:dyDescent="0.55000000000000004"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</row>
    <row r="352" spans="27:52" ht="28.8" x14ac:dyDescent="0.55000000000000004"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</row>
    <row r="353" spans="27:52" ht="28.8" x14ac:dyDescent="0.55000000000000004"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</row>
    <row r="354" spans="27:52" ht="28.8" x14ac:dyDescent="0.55000000000000004"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</row>
    <row r="355" spans="27:52" ht="28.8" x14ac:dyDescent="0.55000000000000004"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</row>
    <row r="356" spans="27:52" ht="28.8" x14ac:dyDescent="0.55000000000000004"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</row>
    <row r="357" spans="27:52" ht="28.8" x14ac:dyDescent="0.55000000000000004"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</row>
    <row r="358" spans="27:52" ht="28.8" x14ac:dyDescent="0.55000000000000004"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</row>
    <row r="359" spans="27:52" ht="28.8" x14ac:dyDescent="0.55000000000000004"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</row>
    <row r="360" spans="27:52" ht="28.8" x14ac:dyDescent="0.55000000000000004"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</row>
    <row r="361" spans="27:52" ht="28.8" x14ac:dyDescent="0.55000000000000004"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</row>
    <row r="362" spans="27:52" ht="28.8" x14ac:dyDescent="0.55000000000000004"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</row>
    <row r="363" spans="27:52" ht="28.8" x14ac:dyDescent="0.55000000000000004"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</row>
    <row r="364" spans="27:52" ht="28.8" x14ac:dyDescent="0.55000000000000004"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</row>
    <row r="365" spans="27:52" ht="28.8" x14ac:dyDescent="0.55000000000000004"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</row>
    <row r="366" spans="27:52" ht="28.8" x14ac:dyDescent="0.55000000000000004"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</row>
    <row r="367" spans="27:52" ht="28.8" x14ac:dyDescent="0.55000000000000004"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</row>
    <row r="368" spans="27:52" ht="28.8" x14ac:dyDescent="0.55000000000000004"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</row>
    <row r="369" spans="27:52" ht="28.8" x14ac:dyDescent="0.55000000000000004"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</row>
    <row r="370" spans="27:52" ht="28.8" x14ac:dyDescent="0.55000000000000004"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</row>
    <row r="371" spans="27:52" ht="28.8" x14ac:dyDescent="0.55000000000000004"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</row>
    <row r="372" spans="27:52" ht="28.8" x14ac:dyDescent="0.55000000000000004"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</row>
    <row r="373" spans="27:52" ht="28.8" x14ac:dyDescent="0.55000000000000004"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</row>
    <row r="374" spans="27:52" ht="28.8" x14ac:dyDescent="0.55000000000000004"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</row>
    <row r="375" spans="27:52" ht="28.8" x14ac:dyDescent="0.55000000000000004"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</row>
    <row r="376" spans="27:52" ht="28.8" x14ac:dyDescent="0.55000000000000004"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</row>
    <row r="377" spans="27:52" ht="28.8" x14ac:dyDescent="0.55000000000000004"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</row>
    <row r="378" spans="27:52" ht="28.8" x14ac:dyDescent="0.55000000000000004"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</row>
    <row r="379" spans="27:52" ht="28.8" x14ac:dyDescent="0.55000000000000004"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</row>
    <row r="380" spans="27:52" ht="28.8" x14ac:dyDescent="0.55000000000000004"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</row>
    <row r="381" spans="27:52" ht="28.8" x14ac:dyDescent="0.55000000000000004"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</row>
    <row r="382" spans="27:52" ht="28.8" x14ac:dyDescent="0.55000000000000004"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</row>
    <row r="383" spans="27:52" ht="28.8" x14ac:dyDescent="0.55000000000000004"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</row>
    <row r="384" spans="27:52" ht="28.8" x14ac:dyDescent="0.55000000000000004"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</row>
    <row r="385" spans="27:52" ht="28.8" x14ac:dyDescent="0.55000000000000004"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</row>
    <row r="386" spans="27:52" ht="28.8" x14ac:dyDescent="0.55000000000000004"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</row>
    <row r="387" spans="27:52" ht="28.8" x14ac:dyDescent="0.55000000000000004"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</row>
    <row r="388" spans="27:52" ht="28.8" x14ac:dyDescent="0.55000000000000004"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</row>
    <row r="389" spans="27:52" ht="28.8" x14ac:dyDescent="0.55000000000000004"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</row>
    <row r="390" spans="27:52" ht="28.8" x14ac:dyDescent="0.55000000000000004"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</row>
    <row r="391" spans="27:52" ht="28.8" x14ac:dyDescent="0.55000000000000004"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</row>
    <row r="392" spans="27:52" ht="28.8" x14ac:dyDescent="0.55000000000000004"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</row>
    <row r="393" spans="27:52" ht="28.8" x14ac:dyDescent="0.55000000000000004"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</row>
    <row r="394" spans="27:52" ht="28.8" x14ac:dyDescent="0.55000000000000004"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</row>
    <row r="395" spans="27:52" ht="28.8" x14ac:dyDescent="0.55000000000000004"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</row>
    <row r="396" spans="27:52" ht="28.8" x14ac:dyDescent="0.55000000000000004"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</row>
    <row r="397" spans="27:52" ht="28.8" x14ac:dyDescent="0.55000000000000004"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</row>
    <row r="398" spans="27:52" ht="28.8" x14ac:dyDescent="0.55000000000000004"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</row>
    <row r="399" spans="27:52" ht="28.8" x14ac:dyDescent="0.55000000000000004"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</row>
    <row r="400" spans="27:52" ht="28.8" x14ac:dyDescent="0.55000000000000004"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</row>
    <row r="401" spans="27:52" ht="28.8" x14ac:dyDescent="0.55000000000000004"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</row>
    <row r="402" spans="27:52" ht="28.8" x14ac:dyDescent="0.55000000000000004"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</row>
    <row r="403" spans="27:52" ht="28.8" x14ac:dyDescent="0.55000000000000004"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</row>
    <row r="404" spans="27:52" ht="28.8" x14ac:dyDescent="0.55000000000000004"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</row>
    <row r="405" spans="27:52" ht="28.8" x14ac:dyDescent="0.55000000000000004"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</row>
    <row r="406" spans="27:52" ht="28.8" x14ac:dyDescent="0.55000000000000004"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</row>
    <row r="407" spans="27:52" ht="28.8" x14ac:dyDescent="0.55000000000000004"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</row>
    <row r="408" spans="27:52" ht="28.8" x14ac:dyDescent="0.55000000000000004"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</row>
    <row r="409" spans="27:52" ht="28.8" x14ac:dyDescent="0.55000000000000004"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</row>
    <row r="410" spans="27:52" ht="28.8" x14ac:dyDescent="0.55000000000000004"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</row>
    <row r="411" spans="27:52" ht="28.8" x14ac:dyDescent="0.55000000000000004"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</row>
    <row r="412" spans="27:52" ht="28.8" x14ac:dyDescent="0.55000000000000004"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</row>
    <row r="413" spans="27:52" ht="28.8" x14ac:dyDescent="0.55000000000000004"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</row>
    <row r="414" spans="27:52" ht="28.8" x14ac:dyDescent="0.55000000000000004"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</row>
    <row r="415" spans="27:52" ht="28.8" x14ac:dyDescent="0.55000000000000004"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</row>
    <row r="416" spans="27:52" ht="28.8" x14ac:dyDescent="0.55000000000000004"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</row>
    <row r="417" spans="27:52" ht="28.8" x14ac:dyDescent="0.55000000000000004"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</row>
    <row r="418" spans="27:52" ht="28.8" x14ac:dyDescent="0.55000000000000004"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</row>
    <row r="419" spans="27:52" ht="28.8" x14ac:dyDescent="0.55000000000000004"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</row>
    <row r="420" spans="27:52" ht="28.8" x14ac:dyDescent="0.55000000000000004"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</row>
    <row r="421" spans="27:52" ht="28.8" x14ac:dyDescent="0.55000000000000004"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</row>
    <row r="422" spans="27:52" ht="28.8" x14ac:dyDescent="0.55000000000000004"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</row>
    <row r="423" spans="27:52" ht="28.8" x14ac:dyDescent="0.55000000000000004"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</row>
    <row r="424" spans="27:52" ht="28.8" x14ac:dyDescent="0.55000000000000004"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</row>
    <row r="425" spans="27:52" ht="28.8" x14ac:dyDescent="0.55000000000000004"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</row>
    <row r="426" spans="27:52" ht="28.8" x14ac:dyDescent="0.55000000000000004"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</row>
    <row r="427" spans="27:52" ht="28.8" x14ac:dyDescent="0.55000000000000004"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</row>
    <row r="428" spans="27:52" ht="28.8" x14ac:dyDescent="0.55000000000000004"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</row>
    <row r="429" spans="27:52" ht="28.8" x14ac:dyDescent="0.55000000000000004"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</row>
    <row r="430" spans="27:52" ht="28.8" x14ac:dyDescent="0.55000000000000004"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</row>
    <row r="431" spans="27:52" ht="28.8" x14ac:dyDescent="0.55000000000000004"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</row>
    <row r="432" spans="27:52" ht="28.8" x14ac:dyDescent="0.55000000000000004"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</row>
    <row r="433" spans="27:52" ht="28.8" x14ac:dyDescent="0.55000000000000004"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</row>
    <row r="434" spans="27:52" ht="28.8" x14ac:dyDescent="0.55000000000000004"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</row>
    <row r="435" spans="27:52" ht="28.8" x14ac:dyDescent="0.55000000000000004"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</row>
    <row r="436" spans="27:52" ht="28.8" x14ac:dyDescent="0.55000000000000004"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</row>
    <row r="437" spans="27:52" ht="28.8" x14ac:dyDescent="0.55000000000000004"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</row>
    <row r="438" spans="27:52" ht="28.8" x14ac:dyDescent="0.55000000000000004"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</row>
    <row r="439" spans="27:52" ht="28.8" x14ac:dyDescent="0.55000000000000004"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</row>
    <row r="440" spans="27:52" ht="28.8" x14ac:dyDescent="0.55000000000000004"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</row>
    <row r="441" spans="27:52" ht="28.8" x14ac:dyDescent="0.55000000000000004"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</row>
    <row r="442" spans="27:52" ht="28.8" x14ac:dyDescent="0.55000000000000004"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</row>
    <row r="443" spans="27:52" ht="28.8" x14ac:dyDescent="0.55000000000000004"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</row>
    <row r="444" spans="27:52" ht="28.8" x14ac:dyDescent="0.55000000000000004"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</row>
    <row r="445" spans="27:52" ht="28.8" x14ac:dyDescent="0.55000000000000004"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</row>
    <row r="446" spans="27:52" ht="28.8" x14ac:dyDescent="0.55000000000000004"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</row>
    <row r="447" spans="27:52" ht="28.8" x14ac:dyDescent="0.55000000000000004"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</row>
    <row r="448" spans="27:52" ht="28.8" x14ac:dyDescent="0.55000000000000004"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</row>
    <row r="449" spans="27:52" ht="28.8" x14ac:dyDescent="0.55000000000000004"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</row>
    <row r="450" spans="27:52" ht="28.8" x14ac:dyDescent="0.55000000000000004"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</row>
    <row r="451" spans="27:52" ht="28.8" x14ac:dyDescent="0.55000000000000004"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</row>
    <row r="452" spans="27:52" ht="28.8" x14ac:dyDescent="0.55000000000000004"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</row>
    <row r="453" spans="27:52" ht="28.8" x14ac:dyDescent="0.55000000000000004"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</row>
    <row r="454" spans="27:52" ht="28.8" x14ac:dyDescent="0.55000000000000004"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</row>
    <row r="455" spans="27:52" ht="28.8" x14ac:dyDescent="0.55000000000000004"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</row>
    <row r="456" spans="27:52" ht="28.8" x14ac:dyDescent="0.55000000000000004"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</row>
    <row r="457" spans="27:52" ht="28.8" x14ac:dyDescent="0.55000000000000004"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</row>
    <row r="458" spans="27:52" ht="28.8" x14ac:dyDescent="0.55000000000000004"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</row>
    <row r="459" spans="27:52" ht="28.8" x14ac:dyDescent="0.55000000000000004"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</row>
    <row r="460" spans="27:52" ht="28.8" x14ac:dyDescent="0.55000000000000004"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</row>
    <row r="461" spans="27:52" ht="28.8" x14ac:dyDescent="0.55000000000000004"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</row>
    <row r="462" spans="27:52" ht="28.8" x14ac:dyDescent="0.55000000000000004"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</row>
    <row r="463" spans="27:52" ht="28.8" x14ac:dyDescent="0.55000000000000004"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</row>
    <row r="464" spans="27:52" ht="28.8" x14ac:dyDescent="0.55000000000000004"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</row>
    <row r="465" spans="27:52" ht="28.8" x14ac:dyDescent="0.55000000000000004"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</row>
    <row r="466" spans="27:52" ht="28.8" x14ac:dyDescent="0.55000000000000004"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</row>
    <row r="467" spans="27:52" ht="28.8" x14ac:dyDescent="0.55000000000000004"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</row>
    <row r="468" spans="27:52" ht="28.8" x14ac:dyDescent="0.55000000000000004"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</row>
    <row r="469" spans="27:52" ht="28.8" x14ac:dyDescent="0.55000000000000004"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</row>
    <row r="470" spans="27:52" ht="28.8" x14ac:dyDescent="0.55000000000000004"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</row>
    <row r="471" spans="27:52" ht="28.8" x14ac:dyDescent="0.55000000000000004"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</row>
    <row r="472" spans="27:52" ht="28.8" x14ac:dyDescent="0.55000000000000004"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</row>
    <row r="473" spans="27:52" ht="28.8" x14ac:dyDescent="0.55000000000000004"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</row>
    <row r="474" spans="27:52" ht="28.8" x14ac:dyDescent="0.55000000000000004"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</row>
    <row r="475" spans="27:52" ht="28.8" x14ac:dyDescent="0.55000000000000004"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</row>
    <row r="476" spans="27:52" ht="28.8" x14ac:dyDescent="0.55000000000000004"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</row>
    <row r="477" spans="27:52" ht="28.8" x14ac:dyDescent="0.55000000000000004"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</row>
    <row r="478" spans="27:52" ht="28.8" x14ac:dyDescent="0.55000000000000004"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</row>
    <row r="479" spans="27:52" ht="28.8" x14ac:dyDescent="0.55000000000000004"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</row>
    <row r="480" spans="27:52" ht="28.8" x14ac:dyDescent="0.55000000000000004"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</row>
    <row r="481" spans="27:52" ht="28.8" x14ac:dyDescent="0.55000000000000004"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</row>
    <row r="482" spans="27:52" ht="28.8" x14ac:dyDescent="0.55000000000000004"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</row>
    <row r="483" spans="27:52" ht="28.8" x14ac:dyDescent="0.55000000000000004"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</row>
    <row r="484" spans="27:52" ht="28.8" x14ac:dyDescent="0.55000000000000004"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</row>
    <row r="485" spans="27:52" ht="28.8" x14ac:dyDescent="0.55000000000000004"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</row>
    <row r="486" spans="27:52" ht="28.8" x14ac:dyDescent="0.55000000000000004"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</row>
    <row r="487" spans="27:52" ht="28.8" x14ac:dyDescent="0.55000000000000004"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</row>
    <row r="488" spans="27:52" ht="28.8" x14ac:dyDescent="0.55000000000000004"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</row>
    <row r="489" spans="27:52" ht="28.8" x14ac:dyDescent="0.55000000000000004"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</row>
    <row r="490" spans="27:52" ht="28.8" x14ac:dyDescent="0.55000000000000004"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</row>
    <row r="491" spans="27:52" ht="28.8" x14ac:dyDescent="0.55000000000000004"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</row>
    <row r="492" spans="27:52" ht="28.8" x14ac:dyDescent="0.55000000000000004"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</row>
    <row r="493" spans="27:52" ht="28.8" x14ac:dyDescent="0.55000000000000004"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</row>
    <row r="494" spans="27:52" ht="28.8" x14ac:dyDescent="0.55000000000000004"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</row>
    <row r="495" spans="27:52" ht="28.8" x14ac:dyDescent="0.55000000000000004"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</row>
    <row r="496" spans="27:52" ht="28.8" x14ac:dyDescent="0.55000000000000004"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</row>
    <row r="497" spans="27:52" ht="28.8" x14ac:dyDescent="0.55000000000000004"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</row>
    <row r="498" spans="27:52" ht="28.8" x14ac:dyDescent="0.55000000000000004"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</row>
    <row r="499" spans="27:52" ht="28.8" x14ac:dyDescent="0.55000000000000004"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</row>
    <row r="500" spans="27:52" ht="28.8" x14ac:dyDescent="0.55000000000000004"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</row>
    <row r="501" spans="27:52" ht="28.8" x14ac:dyDescent="0.55000000000000004"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</row>
    <row r="502" spans="27:52" ht="28.8" x14ac:dyDescent="0.55000000000000004"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</row>
    <row r="503" spans="27:52" ht="28.8" x14ac:dyDescent="0.55000000000000004"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</row>
    <row r="504" spans="27:52" ht="28.8" x14ac:dyDescent="0.55000000000000004"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</row>
    <row r="505" spans="27:52" ht="28.8" x14ac:dyDescent="0.55000000000000004"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</row>
    <row r="506" spans="27:52" ht="28.8" x14ac:dyDescent="0.55000000000000004"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</row>
    <row r="507" spans="27:52" ht="28.8" x14ac:dyDescent="0.55000000000000004"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</row>
    <row r="508" spans="27:52" ht="28.8" x14ac:dyDescent="0.55000000000000004"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</row>
    <row r="509" spans="27:52" ht="28.8" x14ac:dyDescent="0.55000000000000004"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</row>
    <row r="510" spans="27:52" ht="28.8" x14ac:dyDescent="0.55000000000000004"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</row>
    <row r="511" spans="27:52" ht="28.8" x14ac:dyDescent="0.55000000000000004"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</row>
    <row r="512" spans="27:52" ht="28.8" x14ac:dyDescent="0.55000000000000004"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</row>
    <row r="513" spans="27:52" ht="28.8" x14ac:dyDescent="0.55000000000000004"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</row>
    <row r="514" spans="27:52" ht="28.8" x14ac:dyDescent="0.55000000000000004"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</row>
    <row r="515" spans="27:52" ht="28.8" x14ac:dyDescent="0.55000000000000004"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</row>
    <row r="516" spans="27:52" ht="28.8" x14ac:dyDescent="0.55000000000000004"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</row>
    <row r="517" spans="27:52" ht="28.8" x14ac:dyDescent="0.55000000000000004"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</row>
    <row r="518" spans="27:52" ht="28.8" x14ac:dyDescent="0.55000000000000004"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</row>
    <row r="519" spans="27:52" ht="28.8" x14ac:dyDescent="0.55000000000000004"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</row>
    <row r="520" spans="27:52" ht="28.8" x14ac:dyDescent="0.55000000000000004"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</row>
    <row r="521" spans="27:52" ht="28.8" x14ac:dyDescent="0.55000000000000004"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</row>
    <row r="522" spans="27:52" ht="28.8" x14ac:dyDescent="0.55000000000000004"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</row>
    <row r="523" spans="27:52" ht="28.8" x14ac:dyDescent="0.55000000000000004"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</row>
    <row r="524" spans="27:52" ht="28.8" x14ac:dyDescent="0.55000000000000004"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</row>
    <row r="525" spans="27:52" ht="28.8" x14ac:dyDescent="0.55000000000000004"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</row>
    <row r="526" spans="27:52" ht="28.8" x14ac:dyDescent="0.55000000000000004"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</row>
    <row r="527" spans="27:52" ht="28.8" x14ac:dyDescent="0.55000000000000004"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</row>
    <row r="528" spans="27:52" ht="28.8" x14ac:dyDescent="0.55000000000000004"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</row>
    <row r="529" spans="27:52" ht="28.8" x14ac:dyDescent="0.55000000000000004"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</row>
    <row r="530" spans="27:52" ht="28.8" x14ac:dyDescent="0.55000000000000004"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</row>
    <row r="531" spans="27:52" ht="28.8" x14ac:dyDescent="0.55000000000000004"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</row>
    <row r="532" spans="27:52" ht="28.8" x14ac:dyDescent="0.55000000000000004"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</row>
    <row r="533" spans="27:52" ht="28.8" x14ac:dyDescent="0.55000000000000004"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</row>
    <row r="534" spans="27:52" ht="28.8" x14ac:dyDescent="0.55000000000000004"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</row>
    <row r="535" spans="27:52" ht="28.8" x14ac:dyDescent="0.55000000000000004"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</row>
    <row r="536" spans="27:52" ht="28.8" x14ac:dyDescent="0.55000000000000004"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</row>
    <row r="537" spans="27:52" ht="28.8" x14ac:dyDescent="0.55000000000000004"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</row>
    <row r="538" spans="27:52" ht="28.8" x14ac:dyDescent="0.55000000000000004"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</row>
    <row r="539" spans="27:52" ht="28.8" x14ac:dyDescent="0.55000000000000004"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</row>
    <row r="540" spans="27:52" ht="28.8" x14ac:dyDescent="0.55000000000000004"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</row>
    <row r="541" spans="27:52" ht="28.8" x14ac:dyDescent="0.55000000000000004"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</row>
    <row r="542" spans="27:52" ht="28.8" x14ac:dyDescent="0.55000000000000004"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</row>
    <row r="543" spans="27:52" ht="28.8" x14ac:dyDescent="0.55000000000000004"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</row>
    <row r="544" spans="27:52" ht="28.8" x14ac:dyDescent="0.55000000000000004"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</row>
    <row r="545" spans="27:52" ht="28.8" x14ac:dyDescent="0.55000000000000004"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</row>
    <row r="546" spans="27:52" ht="28.8" x14ac:dyDescent="0.55000000000000004"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</row>
    <row r="547" spans="27:52" ht="28.8" x14ac:dyDescent="0.55000000000000004"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</row>
    <row r="548" spans="27:52" ht="28.8" x14ac:dyDescent="0.55000000000000004"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</row>
    <row r="549" spans="27:52" ht="28.8" x14ac:dyDescent="0.55000000000000004"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</row>
    <row r="550" spans="27:52" ht="28.8" x14ac:dyDescent="0.55000000000000004"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</row>
    <row r="551" spans="27:52" ht="28.8" x14ac:dyDescent="0.55000000000000004"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</row>
    <row r="552" spans="27:52" ht="28.8" x14ac:dyDescent="0.55000000000000004"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</row>
    <row r="553" spans="27:52" ht="28.8" x14ac:dyDescent="0.55000000000000004"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</row>
    <row r="554" spans="27:52" ht="28.8" x14ac:dyDescent="0.55000000000000004"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</row>
    <row r="555" spans="27:52" ht="28.8" x14ac:dyDescent="0.55000000000000004"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</row>
    <row r="556" spans="27:52" ht="28.8" x14ac:dyDescent="0.55000000000000004"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</row>
    <row r="557" spans="27:52" ht="28.8" x14ac:dyDescent="0.55000000000000004"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</row>
    <row r="558" spans="27:52" ht="28.8" x14ac:dyDescent="0.55000000000000004"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</row>
    <row r="559" spans="27:52" ht="28.8" x14ac:dyDescent="0.55000000000000004"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</row>
    <row r="560" spans="27:52" ht="28.8" x14ac:dyDescent="0.55000000000000004"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</row>
    <row r="561" spans="27:52" ht="28.8" x14ac:dyDescent="0.55000000000000004"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</row>
    <row r="562" spans="27:52" ht="28.8" x14ac:dyDescent="0.55000000000000004"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</row>
    <row r="563" spans="27:52" ht="28.8" x14ac:dyDescent="0.55000000000000004"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</row>
    <row r="564" spans="27:52" ht="28.8" x14ac:dyDescent="0.55000000000000004"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</row>
    <row r="565" spans="27:52" ht="28.8" x14ac:dyDescent="0.55000000000000004"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</row>
    <row r="566" spans="27:52" ht="28.8" x14ac:dyDescent="0.55000000000000004"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</row>
    <row r="567" spans="27:52" ht="28.8" x14ac:dyDescent="0.55000000000000004"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</row>
    <row r="568" spans="27:52" ht="28.8" x14ac:dyDescent="0.55000000000000004"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</row>
    <row r="569" spans="27:52" ht="28.8" x14ac:dyDescent="0.55000000000000004"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</row>
    <row r="570" spans="27:52" ht="28.8" x14ac:dyDescent="0.55000000000000004"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</row>
    <row r="571" spans="27:52" ht="28.8" x14ac:dyDescent="0.55000000000000004"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</row>
    <row r="572" spans="27:52" ht="28.8" x14ac:dyDescent="0.55000000000000004"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</row>
    <row r="573" spans="27:52" ht="28.8" x14ac:dyDescent="0.55000000000000004"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</row>
    <row r="574" spans="27:52" ht="28.8" x14ac:dyDescent="0.55000000000000004"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</row>
    <row r="575" spans="27:52" ht="28.8" x14ac:dyDescent="0.55000000000000004"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</row>
    <row r="576" spans="27:52" ht="28.8" x14ac:dyDescent="0.55000000000000004"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</row>
    <row r="577" spans="27:52" ht="28.8" x14ac:dyDescent="0.55000000000000004"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</row>
    <row r="578" spans="27:52" ht="28.8" x14ac:dyDescent="0.55000000000000004"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</row>
    <row r="579" spans="27:52" ht="28.8" x14ac:dyDescent="0.55000000000000004"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</row>
    <row r="580" spans="27:52" ht="28.8" x14ac:dyDescent="0.55000000000000004"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</row>
    <row r="581" spans="27:52" ht="28.8" x14ac:dyDescent="0.55000000000000004"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</row>
    <row r="582" spans="27:52" ht="28.8" x14ac:dyDescent="0.55000000000000004"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</row>
    <row r="583" spans="27:52" ht="28.8" x14ac:dyDescent="0.55000000000000004"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</row>
    <row r="584" spans="27:52" ht="28.8" x14ac:dyDescent="0.55000000000000004"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</row>
    <row r="585" spans="27:52" ht="28.8" x14ac:dyDescent="0.55000000000000004"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</row>
    <row r="586" spans="27:52" ht="28.8" x14ac:dyDescent="0.55000000000000004"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</row>
    <row r="587" spans="27:52" ht="28.8" x14ac:dyDescent="0.55000000000000004"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</row>
    <row r="588" spans="27:52" ht="28.8" x14ac:dyDescent="0.55000000000000004"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</row>
    <row r="589" spans="27:52" ht="28.8" x14ac:dyDescent="0.55000000000000004"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</row>
    <row r="590" spans="27:52" ht="28.8" x14ac:dyDescent="0.55000000000000004"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</row>
    <row r="591" spans="27:52" ht="28.8" x14ac:dyDescent="0.55000000000000004"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</row>
    <row r="592" spans="27:52" ht="28.8" x14ac:dyDescent="0.55000000000000004">
      <c r="AA592" s="39"/>
      <c r="AB592" s="39"/>
      <c r="AC592" s="39"/>
      <c r="AD592" s="39"/>
      <c r="AE592" s="39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  <c r="AP592" s="39"/>
      <c r="AQ592" s="39"/>
      <c r="AR592" s="39"/>
      <c r="AS592" s="39"/>
      <c r="AT592" s="39"/>
      <c r="AU592" s="39"/>
      <c r="AV592" s="39"/>
      <c r="AW592" s="39"/>
      <c r="AX592" s="39"/>
      <c r="AY592" s="39"/>
      <c r="AZ592" s="39"/>
    </row>
    <row r="593" spans="27:52" ht="28.8" x14ac:dyDescent="0.55000000000000004">
      <c r="AA593" s="39"/>
      <c r="AB593" s="39"/>
      <c r="AC593" s="39"/>
      <c r="AD593" s="39"/>
      <c r="AE593" s="39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  <c r="AP593" s="39"/>
      <c r="AQ593" s="39"/>
      <c r="AR593" s="39"/>
      <c r="AS593" s="39"/>
      <c r="AT593" s="39"/>
      <c r="AU593" s="39"/>
      <c r="AV593" s="39"/>
      <c r="AW593" s="39"/>
      <c r="AX593" s="39"/>
      <c r="AY593" s="39"/>
      <c r="AZ593" s="39"/>
    </row>
    <row r="594" spans="27:52" ht="28.8" x14ac:dyDescent="0.55000000000000004">
      <c r="AA594" s="39"/>
      <c r="AB594" s="39"/>
      <c r="AC594" s="39"/>
      <c r="AD594" s="39"/>
      <c r="AE594" s="39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  <c r="AP594" s="39"/>
      <c r="AQ594" s="39"/>
      <c r="AR594" s="39"/>
      <c r="AS594" s="39"/>
      <c r="AT594" s="39"/>
      <c r="AU594" s="39"/>
      <c r="AV594" s="39"/>
      <c r="AW594" s="39"/>
      <c r="AX594" s="39"/>
      <c r="AY594" s="39"/>
      <c r="AZ594" s="39"/>
    </row>
    <row r="595" spans="27:52" ht="28.8" x14ac:dyDescent="0.55000000000000004">
      <c r="AA595" s="39"/>
      <c r="AB595" s="39"/>
      <c r="AC595" s="39"/>
      <c r="AD595" s="39"/>
      <c r="AE595" s="39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  <c r="AP595" s="39"/>
      <c r="AQ595" s="39"/>
      <c r="AR595" s="39"/>
      <c r="AS595" s="39"/>
      <c r="AT595" s="39"/>
      <c r="AU595" s="39"/>
      <c r="AV595" s="39"/>
      <c r="AW595" s="39"/>
      <c r="AX595" s="39"/>
      <c r="AY595" s="39"/>
      <c r="AZ595" s="39"/>
    </row>
    <row r="596" spans="27:52" ht="28.8" x14ac:dyDescent="0.55000000000000004">
      <c r="AA596" s="39"/>
      <c r="AB596" s="39"/>
      <c r="AC596" s="39"/>
      <c r="AD596" s="39"/>
      <c r="AE596" s="39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  <c r="AP596" s="39"/>
      <c r="AQ596" s="39"/>
      <c r="AR596" s="39"/>
      <c r="AS596" s="39"/>
      <c r="AT596" s="39"/>
      <c r="AU596" s="39"/>
      <c r="AV596" s="39"/>
      <c r="AW596" s="39"/>
      <c r="AX596" s="39"/>
      <c r="AY596" s="39"/>
      <c r="AZ596" s="39"/>
    </row>
    <row r="597" spans="27:52" ht="28.8" x14ac:dyDescent="0.55000000000000004">
      <c r="AA597" s="39"/>
      <c r="AB597" s="39"/>
      <c r="AC597" s="39"/>
      <c r="AD597" s="39"/>
      <c r="AE597" s="39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  <c r="AP597" s="39"/>
      <c r="AQ597" s="39"/>
      <c r="AR597" s="39"/>
      <c r="AS597" s="39"/>
      <c r="AT597" s="39"/>
      <c r="AU597" s="39"/>
      <c r="AV597" s="39"/>
      <c r="AW597" s="39"/>
      <c r="AX597" s="39"/>
      <c r="AY597" s="39"/>
      <c r="AZ597" s="39"/>
    </row>
    <row r="598" spans="27:52" ht="28.8" x14ac:dyDescent="0.55000000000000004">
      <c r="AA598" s="39"/>
      <c r="AB598" s="39"/>
      <c r="AC598" s="39"/>
      <c r="AD598" s="39"/>
      <c r="AE598" s="39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  <c r="AP598" s="39"/>
      <c r="AQ598" s="39"/>
      <c r="AR598" s="39"/>
      <c r="AS598" s="39"/>
      <c r="AT598" s="39"/>
      <c r="AU598" s="39"/>
      <c r="AV598" s="39"/>
      <c r="AW598" s="39"/>
      <c r="AX598" s="39"/>
      <c r="AY598" s="39"/>
      <c r="AZ598" s="39"/>
    </row>
    <row r="599" spans="27:52" ht="28.8" x14ac:dyDescent="0.55000000000000004">
      <c r="AA599" s="39"/>
      <c r="AB599" s="39"/>
      <c r="AC599" s="39"/>
      <c r="AD599" s="39"/>
      <c r="AE599" s="39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  <c r="AP599" s="39"/>
      <c r="AQ599" s="39"/>
      <c r="AR599" s="39"/>
      <c r="AS599" s="39"/>
      <c r="AT599" s="39"/>
      <c r="AU599" s="39"/>
      <c r="AV599" s="39"/>
      <c r="AW599" s="39"/>
      <c r="AX599" s="39"/>
      <c r="AY599" s="39"/>
      <c r="AZ599" s="39"/>
    </row>
    <row r="600" spans="27:52" ht="28.8" x14ac:dyDescent="0.55000000000000004">
      <c r="AA600" s="39"/>
      <c r="AB600" s="39"/>
      <c r="AC600" s="39"/>
      <c r="AD600" s="39"/>
      <c r="AE600" s="39"/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  <c r="AP600" s="39"/>
      <c r="AQ600" s="39"/>
      <c r="AR600" s="39"/>
      <c r="AS600" s="39"/>
      <c r="AT600" s="39"/>
      <c r="AU600" s="39"/>
      <c r="AV600" s="39"/>
      <c r="AW600" s="39"/>
      <c r="AX600" s="39"/>
      <c r="AY600" s="39"/>
      <c r="AZ600" s="39"/>
    </row>
    <row r="601" spans="27:52" ht="28.8" x14ac:dyDescent="0.55000000000000004">
      <c r="AA601" s="39"/>
      <c r="AB601" s="39"/>
      <c r="AC601" s="39"/>
      <c r="AD601" s="39"/>
      <c r="AE601" s="39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  <c r="AP601" s="39"/>
      <c r="AQ601" s="39"/>
      <c r="AR601" s="39"/>
      <c r="AS601" s="39"/>
      <c r="AT601" s="39"/>
      <c r="AU601" s="39"/>
      <c r="AV601" s="39"/>
      <c r="AW601" s="39"/>
      <c r="AX601" s="39"/>
      <c r="AY601" s="39"/>
      <c r="AZ601" s="39"/>
    </row>
    <row r="602" spans="27:52" ht="28.8" x14ac:dyDescent="0.55000000000000004">
      <c r="AA602" s="39"/>
      <c r="AB602" s="39"/>
      <c r="AC602" s="39"/>
      <c r="AD602" s="39"/>
      <c r="AE602" s="39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  <c r="AP602" s="39"/>
      <c r="AQ602" s="39"/>
      <c r="AR602" s="39"/>
      <c r="AS602" s="39"/>
      <c r="AT602" s="39"/>
      <c r="AU602" s="39"/>
      <c r="AV602" s="39"/>
      <c r="AW602" s="39"/>
      <c r="AX602" s="39"/>
      <c r="AY602" s="39"/>
      <c r="AZ602" s="39"/>
    </row>
    <row r="603" spans="27:52" ht="28.8" x14ac:dyDescent="0.55000000000000004">
      <c r="AA603" s="39"/>
      <c r="AB603" s="39"/>
      <c r="AC603" s="39"/>
      <c r="AD603" s="39"/>
      <c r="AE603" s="39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  <c r="AP603" s="39"/>
      <c r="AQ603" s="39"/>
      <c r="AR603" s="39"/>
      <c r="AS603" s="39"/>
      <c r="AT603" s="39"/>
      <c r="AU603" s="39"/>
      <c r="AV603" s="39"/>
      <c r="AW603" s="39"/>
      <c r="AX603" s="39"/>
      <c r="AY603" s="39"/>
      <c r="AZ603" s="39"/>
    </row>
    <row r="604" spans="27:52" ht="28.8" x14ac:dyDescent="0.55000000000000004">
      <c r="AA604" s="39"/>
      <c r="AB604" s="39"/>
      <c r="AC604" s="39"/>
      <c r="AD604" s="39"/>
      <c r="AE604" s="39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  <c r="AP604" s="39"/>
      <c r="AQ604" s="39"/>
      <c r="AR604" s="39"/>
      <c r="AS604" s="39"/>
      <c r="AT604" s="39"/>
      <c r="AU604" s="39"/>
      <c r="AV604" s="39"/>
      <c r="AW604" s="39"/>
      <c r="AX604" s="39"/>
      <c r="AY604" s="39"/>
      <c r="AZ604" s="39"/>
    </row>
    <row r="605" spans="27:52" ht="28.8" x14ac:dyDescent="0.55000000000000004">
      <c r="AA605" s="39"/>
      <c r="AB605" s="39"/>
      <c r="AC605" s="39"/>
      <c r="AD605" s="39"/>
      <c r="AE605" s="39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  <c r="AP605" s="39"/>
      <c r="AQ605" s="39"/>
      <c r="AR605" s="39"/>
      <c r="AS605" s="39"/>
      <c r="AT605" s="39"/>
      <c r="AU605" s="39"/>
      <c r="AV605" s="39"/>
      <c r="AW605" s="39"/>
      <c r="AX605" s="39"/>
      <c r="AY605" s="39"/>
      <c r="AZ605" s="39"/>
    </row>
    <row r="606" spans="27:52" ht="28.8" x14ac:dyDescent="0.55000000000000004">
      <c r="AA606" s="39"/>
      <c r="AB606" s="39"/>
      <c r="AC606" s="39"/>
      <c r="AD606" s="39"/>
      <c r="AE606" s="39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  <c r="AP606" s="39"/>
      <c r="AQ606" s="39"/>
      <c r="AR606" s="39"/>
      <c r="AS606" s="39"/>
      <c r="AT606" s="39"/>
      <c r="AU606" s="39"/>
      <c r="AV606" s="39"/>
      <c r="AW606" s="39"/>
      <c r="AX606" s="39"/>
      <c r="AY606" s="39"/>
      <c r="AZ606" s="39"/>
    </row>
    <row r="607" spans="27:52" ht="28.8" x14ac:dyDescent="0.55000000000000004">
      <c r="AA607" s="39"/>
      <c r="AB607" s="39"/>
      <c r="AC607" s="39"/>
      <c r="AD607" s="39"/>
      <c r="AE607" s="39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  <c r="AP607" s="39"/>
      <c r="AQ607" s="39"/>
      <c r="AR607" s="39"/>
      <c r="AS607" s="39"/>
      <c r="AT607" s="39"/>
      <c r="AU607" s="39"/>
      <c r="AV607" s="39"/>
      <c r="AW607" s="39"/>
      <c r="AX607" s="39"/>
      <c r="AY607" s="39"/>
      <c r="AZ607" s="39"/>
    </row>
    <row r="608" spans="27:52" ht="28.8" x14ac:dyDescent="0.55000000000000004">
      <c r="AA608" s="39"/>
      <c r="AB608" s="39"/>
      <c r="AC608" s="39"/>
      <c r="AD608" s="39"/>
      <c r="AE608" s="39"/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  <c r="AP608" s="39"/>
      <c r="AQ608" s="39"/>
      <c r="AR608" s="39"/>
      <c r="AS608" s="39"/>
      <c r="AT608" s="39"/>
      <c r="AU608" s="39"/>
      <c r="AV608" s="39"/>
      <c r="AW608" s="39"/>
      <c r="AX608" s="39"/>
      <c r="AY608" s="39"/>
      <c r="AZ608" s="39"/>
    </row>
    <row r="609" spans="27:52" ht="28.8" x14ac:dyDescent="0.55000000000000004">
      <c r="AA609" s="39"/>
      <c r="AB609" s="39"/>
      <c r="AC609" s="39"/>
      <c r="AD609" s="39"/>
      <c r="AE609" s="39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  <c r="AP609" s="39"/>
      <c r="AQ609" s="39"/>
      <c r="AR609" s="39"/>
      <c r="AS609" s="39"/>
      <c r="AT609" s="39"/>
      <c r="AU609" s="39"/>
      <c r="AV609" s="39"/>
      <c r="AW609" s="39"/>
      <c r="AX609" s="39"/>
      <c r="AY609" s="39"/>
      <c r="AZ609" s="39"/>
    </row>
    <row r="610" spans="27:52" ht="28.8" x14ac:dyDescent="0.55000000000000004">
      <c r="AA610" s="39"/>
      <c r="AB610" s="39"/>
      <c r="AC610" s="39"/>
      <c r="AD610" s="39"/>
      <c r="AE610" s="39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  <c r="AP610" s="39"/>
      <c r="AQ610" s="39"/>
      <c r="AR610" s="39"/>
      <c r="AS610" s="39"/>
      <c r="AT610" s="39"/>
      <c r="AU610" s="39"/>
      <c r="AV610" s="39"/>
      <c r="AW610" s="39"/>
      <c r="AX610" s="39"/>
      <c r="AY610" s="39"/>
      <c r="AZ610" s="39"/>
    </row>
    <row r="611" spans="27:52" ht="28.8" x14ac:dyDescent="0.55000000000000004">
      <c r="AA611" s="39"/>
      <c r="AB611" s="39"/>
      <c r="AC611" s="39"/>
      <c r="AD611" s="39"/>
      <c r="AE611" s="39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  <c r="AP611" s="39"/>
      <c r="AQ611" s="39"/>
      <c r="AR611" s="39"/>
      <c r="AS611" s="39"/>
      <c r="AT611" s="39"/>
      <c r="AU611" s="39"/>
      <c r="AV611" s="39"/>
      <c r="AW611" s="39"/>
      <c r="AX611" s="39"/>
      <c r="AY611" s="39"/>
      <c r="AZ611" s="39"/>
    </row>
    <row r="612" spans="27:52" ht="28.8" x14ac:dyDescent="0.55000000000000004">
      <c r="AA612" s="39"/>
      <c r="AB612" s="39"/>
      <c r="AC612" s="39"/>
      <c r="AD612" s="39"/>
      <c r="AE612" s="39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  <c r="AP612" s="39"/>
      <c r="AQ612" s="39"/>
      <c r="AR612" s="39"/>
      <c r="AS612" s="39"/>
      <c r="AT612" s="39"/>
      <c r="AU612" s="39"/>
      <c r="AV612" s="39"/>
      <c r="AW612" s="39"/>
      <c r="AX612" s="39"/>
      <c r="AY612" s="39"/>
      <c r="AZ612" s="39"/>
    </row>
    <row r="613" spans="27:52" ht="28.8" x14ac:dyDescent="0.55000000000000004">
      <c r="AA613" s="39"/>
      <c r="AB613" s="39"/>
      <c r="AC613" s="39"/>
      <c r="AD613" s="39"/>
      <c r="AE613" s="39"/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  <c r="AP613" s="39"/>
      <c r="AQ613" s="39"/>
      <c r="AR613" s="39"/>
      <c r="AS613" s="39"/>
      <c r="AT613" s="39"/>
      <c r="AU613" s="39"/>
      <c r="AV613" s="39"/>
      <c r="AW613" s="39"/>
      <c r="AX613" s="39"/>
      <c r="AY613" s="39"/>
      <c r="AZ613" s="39"/>
    </row>
    <row r="614" spans="27:52" ht="28.8" x14ac:dyDescent="0.55000000000000004">
      <c r="AA614" s="39"/>
      <c r="AB614" s="39"/>
      <c r="AC614" s="39"/>
      <c r="AD614" s="39"/>
      <c r="AE614" s="39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  <c r="AP614" s="39"/>
      <c r="AQ614" s="39"/>
      <c r="AR614" s="39"/>
      <c r="AS614" s="39"/>
      <c r="AT614" s="39"/>
      <c r="AU614" s="39"/>
      <c r="AV614" s="39"/>
      <c r="AW614" s="39"/>
      <c r="AX614" s="39"/>
      <c r="AY614" s="39"/>
      <c r="AZ614" s="39"/>
    </row>
    <row r="615" spans="27:52" ht="28.8" x14ac:dyDescent="0.55000000000000004">
      <c r="AA615" s="39"/>
      <c r="AB615" s="39"/>
      <c r="AC615" s="39"/>
      <c r="AD615" s="39"/>
      <c r="AE615" s="39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  <c r="AP615" s="39"/>
      <c r="AQ615" s="39"/>
      <c r="AR615" s="39"/>
      <c r="AS615" s="39"/>
      <c r="AT615" s="39"/>
      <c r="AU615" s="39"/>
      <c r="AV615" s="39"/>
      <c r="AW615" s="39"/>
      <c r="AX615" s="39"/>
      <c r="AY615" s="39"/>
      <c r="AZ615" s="39"/>
    </row>
    <row r="616" spans="27:52" ht="28.8" x14ac:dyDescent="0.55000000000000004">
      <c r="AA616" s="39"/>
      <c r="AB616" s="39"/>
      <c r="AC616" s="39"/>
      <c r="AD616" s="39"/>
      <c r="AE616" s="39"/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  <c r="AP616" s="39"/>
      <c r="AQ616" s="39"/>
      <c r="AR616" s="39"/>
      <c r="AS616" s="39"/>
      <c r="AT616" s="39"/>
      <c r="AU616" s="39"/>
      <c r="AV616" s="39"/>
      <c r="AW616" s="39"/>
      <c r="AX616" s="39"/>
      <c r="AY616" s="39"/>
      <c r="AZ616" s="39"/>
    </row>
    <row r="617" spans="27:52" ht="28.8" x14ac:dyDescent="0.55000000000000004">
      <c r="AA617" s="39"/>
      <c r="AB617" s="39"/>
      <c r="AC617" s="39"/>
      <c r="AD617" s="39"/>
      <c r="AE617" s="39"/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  <c r="AP617" s="39"/>
      <c r="AQ617" s="39"/>
      <c r="AR617" s="39"/>
      <c r="AS617" s="39"/>
      <c r="AT617" s="39"/>
      <c r="AU617" s="39"/>
      <c r="AV617" s="39"/>
      <c r="AW617" s="39"/>
      <c r="AX617" s="39"/>
      <c r="AY617" s="39"/>
      <c r="AZ617" s="39"/>
    </row>
    <row r="618" spans="27:52" ht="28.8" x14ac:dyDescent="0.55000000000000004">
      <c r="AA618" s="39"/>
      <c r="AB618" s="39"/>
      <c r="AC618" s="39"/>
      <c r="AD618" s="39"/>
      <c r="AE618" s="39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  <c r="AP618" s="39"/>
      <c r="AQ618" s="39"/>
      <c r="AR618" s="39"/>
      <c r="AS618" s="39"/>
      <c r="AT618" s="39"/>
      <c r="AU618" s="39"/>
      <c r="AV618" s="39"/>
      <c r="AW618" s="39"/>
      <c r="AX618" s="39"/>
      <c r="AY618" s="39"/>
      <c r="AZ618" s="39"/>
    </row>
    <row r="619" spans="27:52" ht="28.8" x14ac:dyDescent="0.55000000000000004">
      <c r="AA619" s="39"/>
      <c r="AB619" s="39"/>
      <c r="AC619" s="39"/>
      <c r="AD619" s="39"/>
      <c r="AE619" s="39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  <c r="AP619" s="39"/>
      <c r="AQ619" s="39"/>
      <c r="AR619" s="39"/>
      <c r="AS619" s="39"/>
      <c r="AT619" s="39"/>
      <c r="AU619" s="39"/>
      <c r="AV619" s="39"/>
      <c r="AW619" s="39"/>
      <c r="AX619" s="39"/>
      <c r="AY619" s="39"/>
      <c r="AZ619" s="39"/>
    </row>
    <row r="620" spans="27:52" ht="28.8" x14ac:dyDescent="0.55000000000000004">
      <c r="AA620" s="39"/>
      <c r="AB620" s="39"/>
      <c r="AC620" s="39"/>
      <c r="AD620" s="39"/>
      <c r="AE620" s="39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  <c r="AP620" s="39"/>
      <c r="AQ620" s="39"/>
      <c r="AR620" s="39"/>
      <c r="AS620" s="39"/>
      <c r="AT620" s="39"/>
      <c r="AU620" s="39"/>
      <c r="AV620" s="39"/>
      <c r="AW620" s="39"/>
      <c r="AX620" s="39"/>
      <c r="AY620" s="39"/>
      <c r="AZ620" s="39"/>
    </row>
    <row r="621" spans="27:52" ht="28.8" x14ac:dyDescent="0.55000000000000004">
      <c r="AA621" s="39"/>
      <c r="AB621" s="39"/>
      <c r="AC621" s="39"/>
      <c r="AD621" s="39"/>
      <c r="AE621" s="39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  <c r="AP621" s="39"/>
      <c r="AQ621" s="39"/>
      <c r="AR621" s="39"/>
      <c r="AS621" s="39"/>
      <c r="AT621" s="39"/>
      <c r="AU621" s="39"/>
      <c r="AV621" s="39"/>
      <c r="AW621" s="39"/>
      <c r="AX621" s="39"/>
      <c r="AY621" s="39"/>
      <c r="AZ621" s="39"/>
    </row>
    <row r="622" spans="27:52" ht="28.8" x14ac:dyDescent="0.55000000000000004">
      <c r="AA622" s="39"/>
      <c r="AB622" s="39"/>
      <c r="AC622" s="39"/>
      <c r="AD622" s="39"/>
      <c r="AE622" s="39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  <c r="AP622" s="39"/>
      <c r="AQ622" s="39"/>
      <c r="AR622" s="39"/>
      <c r="AS622" s="39"/>
      <c r="AT622" s="39"/>
      <c r="AU622" s="39"/>
      <c r="AV622" s="39"/>
      <c r="AW622" s="39"/>
      <c r="AX622" s="39"/>
      <c r="AY622" s="39"/>
      <c r="AZ622" s="39"/>
    </row>
    <row r="623" spans="27:52" ht="28.8" x14ac:dyDescent="0.55000000000000004">
      <c r="AA623" s="39"/>
      <c r="AB623" s="39"/>
      <c r="AC623" s="39"/>
      <c r="AD623" s="39"/>
      <c r="AE623" s="39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  <c r="AP623" s="39"/>
      <c r="AQ623" s="39"/>
      <c r="AR623" s="39"/>
      <c r="AS623" s="39"/>
      <c r="AT623" s="39"/>
      <c r="AU623" s="39"/>
      <c r="AV623" s="39"/>
      <c r="AW623" s="39"/>
      <c r="AX623" s="39"/>
      <c r="AY623" s="39"/>
      <c r="AZ623" s="39"/>
    </row>
    <row r="624" spans="27:52" ht="28.8" x14ac:dyDescent="0.55000000000000004">
      <c r="AA624" s="39"/>
      <c r="AB624" s="39"/>
      <c r="AC624" s="39"/>
      <c r="AD624" s="39"/>
      <c r="AE624" s="39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  <c r="AP624" s="39"/>
      <c r="AQ624" s="39"/>
      <c r="AR624" s="39"/>
      <c r="AS624" s="39"/>
      <c r="AT624" s="39"/>
      <c r="AU624" s="39"/>
      <c r="AV624" s="39"/>
      <c r="AW624" s="39"/>
      <c r="AX624" s="39"/>
      <c r="AY624" s="39"/>
      <c r="AZ624" s="39"/>
    </row>
    <row r="625" spans="27:52" ht="28.8" x14ac:dyDescent="0.55000000000000004">
      <c r="AA625" s="39"/>
      <c r="AB625" s="39"/>
      <c r="AC625" s="39"/>
      <c r="AD625" s="39"/>
      <c r="AE625" s="39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  <c r="AP625" s="39"/>
      <c r="AQ625" s="39"/>
      <c r="AR625" s="39"/>
      <c r="AS625" s="39"/>
      <c r="AT625" s="39"/>
      <c r="AU625" s="39"/>
      <c r="AV625" s="39"/>
      <c r="AW625" s="39"/>
      <c r="AX625" s="39"/>
      <c r="AY625" s="39"/>
      <c r="AZ625" s="39"/>
    </row>
    <row r="626" spans="27:52" ht="28.8" x14ac:dyDescent="0.55000000000000004">
      <c r="AA626" s="39"/>
      <c r="AB626" s="39"/>
      <c r="AC626" s="39"/>
      <c r="AD626" s="39"/>
      <c r="AE626" s="39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  <c r="AP626" s="39"/>
      <c r="AQ626" s="39"/>
      <c r="AR626" s="39"/>
      <c r="AS626" s="39"/>
      <c r="AT626" s="39"/>
      <c r="AU626" s="39"/>
      <c r="AV626" s="39"/>
      <c r="AW626" s="39"/>
      <c r="AX626" s="39"/>
      <c r="AY626" s="39"/>
      <c r="AZ626" s="39"/>
    </row>
    <row r="627" spans="27:52" ht="28.8" x14ac:dyDescent="0.55000000000000004">
      <c r="AA627" s="39"/>
      <c r="AB627" s="39"/>
      <c r="AC627" s="39"/>
      <c r="AD627" s="39"/>
      <c r="AE627" s="39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  <c r="AP627" s="39"/>
      <c r="AQ627" s="39"/>
      <c r="AR627" s="39"/>
      <c r="AS627" s="39"/>
      <c r="AT627" s="39"/>
      <c r="AU627" s="39"/>
      <c r="AV627" s="39"/>
      <c r="AW627" s="39"/>
      <c r="AX627" s="39"/>
      <c r="AY627" s="39"/>
      <c r="AZ627" s="39"/>
    </row>
    <row r="628" spans="27:52" ht="28.8" x14ac:dyDescent="0.55000000000000004">
      <c r="AA628" s="39"/>
      <c r="AB628" s="39"/>
      <c r="AC628" s="39"/>
      <c r="AD628" s="39"/>
      <c r="AE628" s="39"/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  <c r="AP628" s="39"/>
      <c r="AQ628" s="39"/>
      <c r="AR628" s="39"/>
      <c r="AS628" s="39"/>
      <c r="AT628" s="39"/>
      <c r="AU628" s="39"/>
      <c r="AV628" s="39"/>
      <c r="AW628" s="39"/>
      <c r="AX628" s="39"/>
      <c r="AY628" s="39"/>
      <c r="AZ628" s="39"/>
    </row>
    <row r="629" spans="27:52" ht="28.8" x14ac:dyDescent="0.55000000000000004">
      <c r="AA629" s="39"/>
      <c r="AB629" s="39"/>
      <c r="AC629" s="39"/>
      <c r="AD629" s="39"/>
      <c r="AE629" s="39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  <c r="AP629" s="39"/>
      <c r="AQ629" s="39"/>
      <c r="AR629" s="39"/>
      <c r="AS629" s="39"/>
      <c r="AT629" s="39"/>
      <c r="AU629" s="39"/>
      <c r="AV629" s="39"/>
      <c r="AW629" s="39"/>
      <c r="AX629" s="39"/>
      <c r="AY629" s="39"/>
      <c r="AZ629" s="39"/>
    </row>
    <row r="630" spans="27:52" ht="28.8" x14ac:dyDescent="0.55000000000000004">
      <c r="AA630" s="39"/>
      <c r="AB630" s="39"/>
      <c r="AC630" s="39"/>
      <c r="AD630" s="39"/>
      <c r="AE630" s="39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  <c r="AP630" s="39"/>
      <c r="AQ630" s="39"/>
      <c r="AR630" s="39"/>
      <c r="AS630" s="39"/>
      <c r="AT630" s="39"/>
      <c r="AU630" s="39"/>
      <c r="AV630" s="39"/>
      <c r="AW630" s="39"/>
      <c r="AX630" s="39"/>
      <c r="AY630" s="39"/>
      <c r="AZ630" s="39"/>
    </row>
    <row r="631" spans="27:52" ht="28.8" x14ac:dyDescent="0.55000000000000004">
      <c r="AA631" s="39"/>
      <c r="AB631" s="39"/>
      <c r="AC631" s="39"/>
      <c r="AD631" s="39"/>
      <c r="AE631" s="39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  <c r="AP631" s="39"/>
      <c r="AQ631" s="39"/>
      <c r="AR631" s="39"/>
      <c r="AS631" s="39"/>
      <c r="AT631" s="39"/>
      <c r="AU631" s="39"/>
      <c r="AV631" s="39"/>
      <c r="AW631" s="39"/>
      <c r="AX631" s="39"/>
      <c r="AY631" s="39"/>
      <c r="AZ631" s="39"/>
    </row>
    <row r="632" spans="27:52" ht="28.8" x14ac:dyDescent="0.55000000000000004">
      <c r="AA632" s="39"/>
      <c r="AB632" s="39"/>
      <c r="AC632" s="39"/>
      <c r="AD632" s="39"/>
      <c r="AE632" s="39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  <c r="AP632" s="39"/>
      <c r="AQ632" s="39"/>
      <c r="AR632" s="39"/>
      <c r="AS632" s="39"/>
      <c r="AT632" s="39"/>
      <c r="AU632" s="39"/>
      <c r="AV632" s="39"/>
      <c r="AW632" s="39"/>
      <c r="AX632" s="39"/>
      <c r="AY632" s="39"/>
      <c r="AZ632" s="39"/>
    </row>
    <row r="633" spans="27:52" ht="28.8" x14ac:dyDescent="0.55000000000000004">
      <c r="AA633" s="39"/>
      <c r="AB633" s="39"/>
      <c r="AC633" s="39"/>
      <c r="AD633" s="39"/>
      <c r="AE633" s="39"/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  <c r="AP633" s="39"/>
      <c r="AQ633" s="39"/>
      <c r="AR633" s="39"/>
      <c r="AS633" s="39"/>
      <c r="AT633" s="39"/>
      <c r="AU633" s="39"/>
      <c r="AV633" s="39"/>
      <c r="AW633" s="39"/>
      <c r="AX633" s="39"/>
      <c r="AY633" s="39"/>
      <c r="AZ633" s="39"/>
    </row>
    <row r="634" spans="27:52" ht="28.8" x14ac:dyDescent="0.55000000000000004">
      <c r="AA634" s="39"/>
      <c r="AB634" s="39"/>
      <c r="AC634" s="39"/>
      <c r="AD634" s="39"/>
      <c r="AE634" s="39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  <c r="AP634" s="39"/>
      <c r="AQ634" s="39"/>
      <c r="AR634" s="39"/>
      <c r="AS634" s="39"/>
      <c r="AT634" s="39"/>
      <c r="AU634" s="39"/>
      <c r="AV634" s="39"/>
      <c r="AW634" s="39"/>
      <c r="AX634" s="39"/>
      <c r="AY634" s="39"/>
      <c r="AZ634" s="39"/>
    </row>
    <row r="635" spans="27:52" ht="28.8" x14ac:dyDescent="0.55000000000000004">
      <c r="AA635" s="39"/>
      <c r="AB635" s="39"/>
      <c r="AC635" s="39"/>
      <c r="AD635" s="39"/>
      <c r="AE635" s="39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  <c r="AP635" s="39"/>
      <c r="AQ635" s="39"/>
      <c r="AR635" s="39"/>
      <c r="AS635" s="39"/>
      <c r="AT635" s="39"/>
      <c r="AU635" s="39"/>
      <c r="AV635" s="39"/>
      <c r="AW635" s="39"/>
      <c r="AX635" s="39"/>
      <c r="AY635" s="39"/>
      <c r="AZ635" s="39"/>
    </row>
    <row r="636" spans="27:52" ht="28.8" x14ac:dyDescent="0.55000000000000004">
      <c r="AA636" s="39"/>
      <c r="AB636" s="39"/>
      <c r="AC636" s="39"/>
      <c r="AD636" s="39"/>
      <c r="AE636" s="39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  <c r="AP636" s="39"/>
      <c r="AQ636" s="39"/>
      <c r="AR636" s="39"/>
      <c r="AS636" s="39"/>
      <c r="AT636" s="39"/>
      <c r="AU636" s="39"/>
      <c r="AV636" s="39"/>
      <c r="AW636" s="39"/>
      <c r="AX636" s="39"/>
      <c r="AY636" s="39"/>
      <c r="AZ636" s="39"/>
    </row>
    <row r="637" spans="27:52" ht="28.8" x14ac:dyDescent="0.55000000000000004">
      <c r="AA637" s="39"/>
      <c r="AB637" s="39"/>
      <c r="AC637" s="39"/>
      <c r="AD637" s="39"/>
      <c r="AE637" s="39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  <c r="AP637" s="39"/>
      <c r="AQ637" s="39"/>
      <c r="AR637" s="39"/>
      <c r="AS637" s="39"/>
      <c r="AT637" s="39"/>
      <c r="AU637" s="39"/>
      <c r="AV637" s="39"/>
      <c r="AW637" s="39"/>
      <c r="AX637" s="39"/>
      <c r="AY637" s="39"/>
      <c r="AZ637" s="39"/>
    </row>
    <row r="638" spans="27:52" ht="28.8" x14ac:dyDescent="0.55000000000000004">
      <c r="AA638" s="39"/>
      <c r="AB638" s="39"/>
      <c r="AC638" s="39"/>
      <c r="AD638" s="39"/>
      <c r="AE638" s="39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  <c r="AP638" s="39"/>
      <c r="AQ638" s="39"/>
      <c r="AR638" s="39"/>
      <c r="AS638" s="39"/>
      <c r="AT638" s="39"/>
      <c r="AU638" s="39"/>
      <c r="AV638" s="39"/>
      <c r="AW638" s="39"/>
      <c r="AX638" s="39"/>
      <c r="AY638" s="39"/>
      <c r="AZ638" s="39"/>
    </row>
    <row r="639" spans="27:52" ht="28.8" x14ac:dyDescent="0.55000000000000004">
      <c r="AA639" s="39"/>
      <c r="AB639" s="39"/>
      <c r="AC639" s="39"/>
      <c r="AD639" s="39"/>
      <c r="AE639" s="39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  <c r="AP639" s="39"/>
      <c r="AQ639" s="39"/>
      <c r="AR639" s="39"/>
      <c r="AS639" s="39"/>
      <c r="AT639" s="39"/>
      <c r="AU639" s="39"/>
      <c r="AV639" s="39"/>
      <c r="AW639" s="39"/>
      <c r="AX639" s="39"/>
      <c r="AY639" s="39"/>
      <c r="AZ639" s="39"/>
    </row>
    <row r="640" spans="27:52" ht="28.8" x14ac:dyDescent="0.55000000000000004">
      <c r="AA640" s="39"/>
      <c r="AB640" s="39"/>
      <c r="AC640" s="39"/>
      <c r="AD640" s="39"/>
      <c r="AE640" s="39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  <c r="AP640" s="39"/>
      <c r="AQ640" s="39"/>
      <c r="AR640" s="39"/>
      <c r="AS640" s="39"/>
      <c r="AT640" s="39"/>
      <c r="AU640" s="39"/>
      <c r="AV640" s="39"/>
      <c r="AW640" s="39"/>
      <c r="AX640" s="39"/>
      <c r="AY640" s="39"/>
      <c r="AZ640" s="39"/>
    </row>
    <row r="641" spans="27:52" ht="28.8" x14ac:dyDescent="0.55000000000000004">
      <c r="AA641" s="39"/>
      <c r="AB641" s="39"/>
      <c r="AC641" s="39"/>
      <c r="AD641" s="39"/>
      <c r="AE641" s="39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  <c r="AP641" s="39"/>
      <c r="AQ641" s="39"/>
      <c r="AR641" s="39"/>
      <c r="AS641" s="39"/>
      <c r="AT641" s="39"/>
      <c r="AU641" s="39"/>
      <c r="AV641" s="39"/>
      <c r="AW641" s="39"/>
      <c r="AX641" s="39"/>
      <c r="AY641" s="39"/>
      <c r="AZ641" s="39"/>
    </row>
    <row r="642" spans="27:52" ht="28.8" x14ac:dyDescent="0.55000000000000004">
      <c r="AA642" s="39"/>
      <c r="AB642" s="39"/>
      <c r="AC642" s="39"/>
      <c r="AD642" s="39"/>
      <c r="AE642" s="39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  <c r="AP642" s="39"/>
      <c r="AQ642" s="39"/>
      <c r="AR642" s="39"/>
      <c r="AS642" s="39"/>
      <c r="AT642" s="39"/>
      <c r="AU642" s="39"/>
      <c r="AV642" s="39"/>
      <c r="AW642" s="39"/>
      <c r="AX642" s="39"/>
      <c r="AY642" s="39"/>
      <c r="AZ642" s="39"/>
    </row>
    <row r="643" spans="27:52" ht="28.8" x14ac:dyDescent="0.55000000000000004">
      <c r="AA643" s="39"/>
      <c r="AB643" s="39"/>
      <c r="AC643" s="39"/>
      <c r="AD643" s="39"/>
      <c r="AE643" s="39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  <c r="AP643" s="39"/>
      <c r="AQ643" s="39"/>
      <c r="AR643" s="39"/>
      <c r="AS643" s="39"/>
      <c r="AT643" s="39"/>
      <c r="AU643" s="39"/>
      <c r="AV643" s="39"/>
      <c r="AW643" s="39"/>
      <c r="AX643" s="39"/>
      <c r="AY643" s="39"/>
      <c r="AZ643" s="39"/>
    </row>
    <row r="644" spans="27:52" ht="28.8" x14ac:dyDescent="0.55000000000000004">
      <c r="AA644" s="39"/>
      <c r="AB644" s="39"/>
      <c r="AC644" s="39"/>
      <c r="AD644" s="39"/>
      <c r="AE644" s="39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  <c r="AP644" s="39"/>
      <c r="AQ644" s="39"/>
      <c r="AR644" s="39"/>
      <c r="AS644" s="39"/>
      <c r="AT644" s="39"/>
      <c r="AU644" s="39"/>
      <c r="AV644" s="39"/>
      <c r="AW644" s="39"/>
      <c r="AX644" s="39"/>
      <c r="AY644" s="39"/>
      <c r="AZ644" s="39"/>
    </row>
    <row r="645" spans="27:52" ht="28.8" x14ac:dyDescent="0.55000000000000004">
      <c r="AA645" s="39"/>
      <c r="AB645" s="39"/>
      <c r="AC645" s="39"/>
      <c r="AD645" s="39"/>
      <c r="AE645" s="39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  <c r="AP645" s="39"/>
      <c r="AQ645" s="39"/>
      <c r="AR645" s="39"/>
      <c r="AS645" s="39"/>
      <c r="AT645" s="39"/>
      <c r="AU645" s="39"/>
      <c r="AV645" s="39"/>
      <c r="AW645" s="39"/>
      <c r="AX645" s="39"/>
      <c r="AY645" s="39"/>
      <c r="AZ645" s="39"/>
    </row>
    <row r="646" spans="27:52" ht="28.8" x14ac:dyDescent="0.55000000000000004">
      <c r="AA646" s="39"/>
      <c r="AB646" s="39"/>
      <c r="AC646" s="39"/>
      <c r="AD646" s="39"/>
      <c r="AE646" s="39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  <c r="AP646" s="39"/>
      <c r="AQ646" s="39"/>
      <c r="AR646" s="39"/>
      <c r="AS646" s="39"/>
      <c r="AT646" s="39"/>
      <c r="AU646" s="39"/>
      <c r="AV646" s="39"/>
      <c r="AW646" s="39"/>
      <c r="AX646" s="39"/>
      <c r="AY646" s="39"/>
      <c r="AZ646" s="39"/>
    </row>
    <row r="647" spans="27:52" ht="28.8" x14ac:dyDescent="0.55000000000000004">
      <c r="AA647" s="39"/>
      <c r="AB647" s="39"/>
      <c r="AC647" s="39"/>
      <c r="AD647" s="39"/>
      <c r="AE647" s="39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  <c r="AP647" s="39"/>
      <c r="AQ647" s="39"/>
      <c r="AR647" s="39"/>
      <c r="AS647" s="39"/>
      <c r="AT647" s="39"/>
      <c r="AU647" s="39"/>
      <c r="AV647" s="39"/>
      <c r="AW647" s="39"/>
      <c r="AX647" s="39"/>
      <c r="AY647" s="39"/>
      <c r="AZ647" s="39"/>
    </row>
    <row r="648" spans="27:52" ht="28.8" x14ac:dyDescent="0.55000000000000004">
      <c r="AA648" s="39"/>
      <c r="AB648" s="39"/>
      <c r="AC648" s="39"/>
      <c r="AD648" s="39"/>
      <c r="AE648" s="39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  <c r="AP648" s="39"/>
      <c r="AQ648" s="39"/>
      <c r="AR648" s="39"/>
      <c r="AS648" s="39"/>
      <c r="AT648" s="39"/>
      <c r="AU648" s="39"/>
      <c r="AV648" s="39"/>
      <c r="AW648" s="39"/>
      <c r="AX648" s="39"/>
      <c r="AY648" s="39"/>
      <c r="AZ648" s="39"/>
    </row>
    <row r="649" spans="27:52" ht="28.8" x14ac:dyDescent="0.55000000000000004">
      <c r="AA649" s="39"/>
      <c r="AB649" s="39"/>
      <c r="AC649" s="39"/>
      <c r="AD649" s="39"/>
      <c r="AE649" s="39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  <c r="AP649" s="39"/>
      <c r="AQ649" s="39"/>
      <c r="AR649" s="39"/>
      <c r="AS649" s="39"/>
      <c r="AT649" s="39"/>
      <c r="AU649" s="39"/>
      <c r="AV649" s="39"/>
      <c r="AW649" s="39"/>
      <c r="AX649" s="39"/>
      <c r="AY649" s="39"/>
      <c r="AZ649" s="39"/>
    </row>
    <row r="650" spans="27:52" ht="28.8" x14ac:dyDescent="0.55000000000000004">
      <c r="AA650" s="39"/>
      <c r="AB650" s="39"/>
      <c r="AC650" s="39"/>
      <c r="AD650" s="39"/>
      <c r="AE650" s="39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  <c r="AP650" s="39"/>
      <c r="AQ650" s="39"/>
      <c r="AR650" s="39"/>
      <c r="AS650" s="39"/>
      <c r="AT650" s="39"/>
      <c r="AU650" s="39"/>
      <c r="AV650" s="39"/>
      <c r="AW650" s="39"/>
      <c r="AX650" s="39"/>
      <c r="AY650" s="39"/>
      <c r="AZ650" s="39"/>
    </row>
    <row r="651" spans="27:52" ht="28.8" x14ac:dyDescent="0.55000000000000004">
      <c r="AA651" s="39"/>
      <c r="AB651" s="39"/>
      <c r="AC651" s="39"/>
      <c r="AD651" s="39"/>
      <c r="AE651" s="39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  <c r="AP651" s="39"/>
      <c r="AQ651" s="39"/>
      <c r="AR651" s="39"/>
      <c r="AS651" s="39"/>
      <c r="AT651" s="39"/>
      <c r="AU651" s="39"/>
      <c r="AV651" s="39"/>
      <c r="AW651" s="39"/>
      <c r="AX651" s="39"/>
      <c r="AY651" s="39"/>
      <c r="AZ651" s="39"/>
    </row>
    <row r="652" spans="27:52" ht="28.8" x14ac:dyDescent="0.55000000000000004">
      <c r="AA652" s="39"/>
      <c r="AB652" s="39"/>
      <c r="AC652" s="39"/>
      <c r="AD652" s="39"/>
      <c r="AE652" s="39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  <c r="AP652" s="39"/>
      <c r="AQ652" s="39"/>
      <c r="AR652" s="39"/>
      <c r="AS652" s="39"/>
      <c r="AT652" s="39"/>
      <c r="AU652" s="39"/>
      <c r="AV652" s="39"/>
      <c r="AW652" s="39"/>
      <c r="AX652" s="39"/>
      <c r="AY652" s="39"/>
      <c r="AZ652" s="39"/>
    </row>
    <row r="653" spans="27:52" ht="28.8" x14ac:dyDescent="0.55000000000000004">
      <c r="AA653" s="39"/>
      <c r="AB653" s="39"/>
      <c r="AC653" s="39"/>
      <c r="AD653" s="39"/>
      <c r="AE653" s="39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  <c r="AP653" s="39"/>
      <c r="AQ653" s="39"/>
      <c r="AR653" s="39"/>
      <c r="AS653" s="39"/>
      <c r="AT653" s="39"/>
      <c r="AU653" s="39"/>
      <c r="AV653" s="39"/>
      <c r="AW653" s="39"/>
      <c r="AX653" s="39"/>
      <c r="AY653" s="39"/>
      <c r="AZ653" s="39"/>
    </row>
    <row r="654" spans="27:52" ht="28.8" x14ac:dyDescent="0.55000000000000004">
      <c r="AA654" s="39"/>
      <c r="AB654" s="39"/>
      <c r="AC654" s="39"/>
      <c r="AD654" s="39"/>
      <c r="AE654" s="39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  <c r="AP654" s="39"/>
      <c r="AQ654" s="39"/>
      <c r="AR654" s="39"/>
      <c r="AS654" s="39"/>
      <c r="AT654" s="39"/>
      <c r="AU654" s="39"/>
      <c r="AV654" s="39"/>
      <c r="AW654" s="39"/>
      <c r="AX654" s="39"/>
      <c r="AY654" s="39"/>
      <c r="AZ654" s="39"/>
    </row>
    <row r="655" spans="27:52" ht="28.8" x14ac:dyDescent="0.55000000000000004">
      <c r="AA655" s="39"/>
      <c r="AB655" s="39"/>
      <c r="AC655" s="39"/>
      <c r="AD655" s="39"/>
      <c r="AE655" s="39"/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  <c r="AP655" s="39"/>
      <c r="AQ655" s="39"/>
      <c r="AR655" s="39"/>
      <c r="AS655" s="39"/>
      <c r="AT655" s="39"/>
      <c r="AU655" s="39"/>
      <c r="AV655" s="39"/>
      <c r="AW655" s="39"/>
      <c r="AX655" s="39"/>
      <c r="AY655" s="39"/>
      <c r="AZ655" s="39"/>
    </row>
    <row r="656" spans="27:52" ht="28.8" x14ac:dyDescent="0.55000000000000004">
      <c r="AA656" s="39"/>
      <c r="AB656" s="39"/>
      <c r="AC656" s="39"/>
      <c r="AD656" s="39"/>
      <c r="AE656" s="39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  <c r="AP656" s="39"/>
      <c r="AQ656" s="39"/>
      <c r="AR656" s="39"/>
      <c r="AS656" s="39"/>
      <c r="AT656" s="39"/>
      <c r="AU656" s="39"/>
      <c r="AV656" s="39"/>
      <c r="AW656" s="39"/>
      <c r="AX656" s="39"/>
      <c r="AY656" s="39"/>
      <c r="AZ656" s="39"/>
    </row>
    <row r="657" spans="27:52" ht="28.8" x14ac:dyDescent="0.55000000000000004">
      <c r="AA657" s="39"/>
      <c r="AB657" s="39"/>
      <c r="AC657" s="39"/>
      <c r="AD657" s="39"/>
      <c r="AE657" s="39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  <c r="AP657" s="39"/>
      <c r="AQ657" s="39"/>
      <c r="AR657" s="39"/>
      <c r="AS657" s="39"/>
      <c r="AT657" s="39"/>
      <c r="AU657" s="39"/>
      <c r="AV657" s="39"/>
      <c r="AW657" s="39"/>
      <c r="AX657" s="39"/>
      <c r="AY657" s="39"/>
      <c r="AZ657" s="39"/>
    </row>
    <row r="658" spans="27:52" ht="28.8" x14ac:dyDescent="0.55000000000000004">
      <c r="AA658" s="39"/>
      <c r="AB658" s="39"/>
      <c r="AC658" s="39"/>
      <c r="AD658" s="39"/>
      <c r="AE658" s="39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  <c r="AP658" s="39"/>
      <c r="AQ658" s="39"/>
      <c r="AR658" s="39"/>
      <c r="AS658" s="39"/>
      <c r="AT658" s="39"/>
      <c r="AU658" s="39"/>
      <c r="AV658" s="39"/>
      <c r="AW658" s="39"/>
      <c r="AX658" s="39"/>
      <c r="AY658" s="39"/>
      <c r="AZ658" s="39"/>
    </row>
    <row r="659" spans="27:52" ht="28.8" x14ac:dyDescent="0.55000000000000004">
      <c r="AA659" s="39"/>
      <c r="AB659" s="39"/>
      <c r="AC659" s="39"/>
      <c r="AD659" s="39"/>
      <c r="AE659" s="39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  <c r="AP659" s="39"/>
      <c r="AQ659" s="39"/>
      <c r="AR659" s="39"/>
      <c r="AS659" s="39"/>
      <c r="AT659" s="39"/>
      <c r="AU659" s="39"/>
      <c r="AV659" s="39"/>
      <c r="AW659" s="39"/>
      <c r="AX659" s="39"/>
      <c r="AY659" s="39"/>
      <c r="AZ659" s="39"/>
    </row>
    <row r="660" spans="27:52" ht="28.8" x14ac:dyDescent="0.55000000000000004">
      <c r="AA660" s="39"/>
      <c r="AB660" s="39"/>
      <c r="AC660" s="39"/>
      <c r="AD660" s="39"/>
      <c r="AE660" s="39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  <c r="AP660" s="39"/>
      <c r="AQ660" s="39"/>
      <c r="AR660" s="39"/>
      <c r="AS660" s="39"/>
      <c r="AT660" s="39"/>
      <c r="AU660" s="39"/>
      <c r="AV660" s="39"/>
      <c r="AW660" s="39"/>
      <c r="AX660" s="39"/>
      <c r="AY660" s="39"/>
      <c r="AZ660" s="39"/>
    </row>
    <row r="661" spans="27:52" ht="28.8" x14ac:dyDescent="0.55000000000000004">
      <c r="AA661" s="39"/>
      <c r="AB661" s="39"/>
      <c r="AC661" s="39"/>
      <c r="AD661" s="39"/>
      <c r="AE661" s="39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  <c r="AP661" s="39"/>
      <c r="AQ661" s="39"/>
      <c r="AR661" s="39"/>
      <c r="AS661" s="39"/>
      <c r="AT661" s="39"/>
      <c r="AU661" s="39"/>
      <c r="AV661" s="39"/>
      <c r="AW661" s="39"/>
      <c r="AX661" s="39"/>
      <c r="AY661" s="39"/>
      <c r="AZ661" s="39"/>
    </row>
    <row r="662" spans="27:52" ht="28.8" x14ac:dyDescent="0.55000000000000004">
      <c r="AA662" s="39"/>
      <c r="AB662" s="39"/>
      <c r="AC662" s="39"/>
      <c r="AD662" s="39"/>
      <c r="AE662" s="39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  <c r="AP662" s="39"/>
      <c r="AQ662" s="39"/>
      <c r="AR662" s="39"/>
      <c r="AS662" s="39"/>
      <c r="AT662" s="39"/>
      <c r="AU662" s="39"/>
      <c r="AV662" s="39"/>
      <c r="AW662" s="39"/>
      <c r="AX662" s="39"/>
      <c r="AY662" s="39"/>
      <c r="AZ662" s="39"/>
    </row>
    <row r="663" spans="27:52" ht="28.8" x14ac:dyDescent="0.55000000000000004">
      <c r="AA663" s="39"/>
      <c r="AB663" s="39"/>
      <c r="AC663" s="39"/>
      <c r="AD663" s="39"/>
      <c r="AE663" s="39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  <c r="AP663" s="39"/>
      <c r="AQ663" s="39"/>
      <c r="AR663" s="39"/>
      <c r="AS663" s="39"/>
      <c r="AT663" s="39"/>
      <c r="AU663" s="39"/>
      <c r="AV663" s="39"/>
      <c r="AW663" s="39"/>
      <c r="AX663" s="39"/>
      <c r="AY663" s="39"/>
      <c r="AZ663" s="39"/>
    </row>
    <row r="664" spans="27:52" ht="28.8" x14ac:dyDescent="0.55000000000000004">
      <c r="AA664" s="39"/>
      <c r="AB664" s="39"/>
      <c r="AC664" s="39"/>
      <c r="AD664" s="39"/>
      <c r="AE664" s="39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  <c r="AP664" s="39"/>
      <c r="AQ664" s="39"/>
      <c r="AR664" s="39"/>
      <c r="AS664" s="39"/>
      <c r="AT664" s="39"/>
      <c r="AU664" s="39"/>
      <c r="AV664" s="39"/>
      <c r="AW664" s="39"/>
      <c r="AX664" s="39"/>
      <c r="AY664" s="39"/>
      <c r="AZ664" s="39"/>
    </row>
    <row r="665" spans="27:52" ht="28.8" x14ac:dyDescent="0.55000000000000004">
      <c r="AA665" s="39"/>
      <c r="AB665" s="39"/>
      <c r="AC665" s="39"/>
      <c r="AD665" s="39"/>
      <c r="AE665" s="39"/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  <c r="AP665" s="39"/>
      <c r="AQ665" s="39"/>
      <c r="AR665" s="39"/>
      <c r="AS665" s="39"/>
      <c r="AT665" s="39"/>
      <c r="AU665" s="39"/>
      <c r="AV665" s="39"/>
      <c r="AW665" s="39"/>
      <c r="AX665" s="39"/>
      <c r="AY665" s="39"/>
      <c r="AZ665" s="39"/>
    </row>
    <row r="666" spans="27:52" ht="28.8" x14ac:dyDescent="0.55000000000000004">
      <c r="AA666" s="39"/>
      <c r="AB666" s="39"/>
      <c r="AC666" s="39"/>
      <c r="AD666" s="39"/>
      <c r="AE666" s="39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  <c r="AP666" s="39"/>
      <c r="AQ666" s="39"/>
      <c r="AR666" s="39"/>
      <c r="AS666" s="39"/>
      <c r="AT666" s="39"/>
      <c r="AU666" s="39"/>
      <c r="AV666" s="39"/>
      <c r="AW666" s="39"/>
      <c r="AX666" s="39"/>
      <c r="AY666" s="39"/>
      <c r="AZ666" s="39"/>
    </row>
    <row r="667" spans="27:52" ht="28.8" x14ac:dyDescent="0.55000000000000004">
      <c r="AA667" s="39"/>
      <c r="AB667" s="39"/>
      <c r="AC667" s="39"/>
      <c r="AD667" s="39"/>
      <c r="AE667" s="39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  <c r="AP667" s="39"/>
      <c r="AQ667" s="39"/>
      <c r="AR667" s="39"/>
      <c r="AS667" s="39"/>
      <c r="AT667" s="39"/>
      <c r="AU667" s="39"/>
      <c r="AV667" s="39"/>
      <c r="AW667" s="39"/>
      <c r="AX667" s="39"/>
      <c r="AY667" s="39"/>
      <c r="AZ667" s="39"/>
    </row>
    <row r="668" spans="27:52" ht="28.8" x14ac:dyDescent="0.55000000000000004">
      <c r="AA668" s="39"/>
      <c r="AB668" s="39"/>
      <c r="AC668" s="39"/>
      <c r="AD668" s="39"/>
      <c r="AE668" s="39"/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  <c r="AP668" s="39"/>
      <c r="AQ668" s="39"/>
      <c r="AR668" s="39"/>
      <c r="AS668" s="39"/>
      <c r="AT668" s="39"/>
      <c r="AU668" s="39"/>
      <c r="AV668" s="39"/>
      <c r="AW668" s="39"/>
      <c r="AX668" s="39"/>
      <c r="AY668" s="39"/>
      <c r="AZ668" s="39"/>
    </row>
    <row r="669" spans="27:52" ht="28.8" x14ac:dyDescent="0.55000000000000004">
      <c r="AA669" s="39"/>
      <c r="AB669" s="39"/>
      <c r="AC669" s="39"/>
      <c r="AD669" s="39"/>
      <c r="AE669" s="39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  <c r="AP669" s="39"/>
      <c r="AQ669" s="39"/>
      <c r="AR669" s="39"/>
      <c r="AS669" s="39"/>
      <c r="AT669" s="39"/>
      <c r="AU669" s="39"/>
      <c r="AV669" s="39"/>
      <c r="AW669" s="39"/>
      <c r="AX669" s="39"/>
      <c r="AY669" s="39"/>
      <c r="AZ669" s="39"/>
    </row>
    <row r="670" spans="27:52" ht="28.8" x14ac:dyDescent="0.55000000000000004">
      <c r="AA670" s="39"/>
      <c r="AB670" s="39"/>
      <c r="AC670" s="39"/>
      <c r="AD670" s="39"/>
      <c r="AE670" s="39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  <c r="AP670" s="39"/>
      <c r="AQ670" s="39"/>
      <c r="AR670" s="39"/>
      <c r="AS670" s="39"/>
      <c r="AT670" s="39"/>
      <c r="AU670" s="39"/>
      <c r="AV670" s="39"/>
      <c r="AW670" s="39"/>
      <c r="AX670" s="39"/>
      <c r="AY670" s="39"/>
      <c r="AZ670" s="39"/>
    </row>
    <row r="671" spans="27:52" ht="28.8" x14ac:dyDescent="0.55000000000000004">
      <c r="AA671" s="39"/>
      <c r="AB671" s="39"/>
      <c r="AC671" s="39"/>
      <c r="AD671" s="39"/>
      <c r="AE671" s="39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  <c r="AP671" s="39"/>
      <c r="AQ671" s="39"/>
      <c r="AR671" s="39"/>
      <c r="AS671" s="39"/>
      <c r="AT671" s="39"/>
      <c r="AU671" s="39"/>
      <c r="AV671" s="39"/>
      <c r="AW671" s="39"/>
      <c r="AX671" s="39"/>
      <c r="AY671" s="39"/>
      <c r="AZ671" s="39"/>
    </row>
    <row r="672" spans="27:52" ht="28.8" x14ac:dyDescent="0.55000000000000004">
      <c r="AA672" s="39"/>
      <c r="AB672" s="39"/>
      <c r="AC672" s="39"/>
      <c r="AD672" s="39"/>
      <c r="AE672" s="39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  <c r="AP672" s="39"/>
      <c r="AQ672" s="39"/>
      <c r="AR672" s="39"/>
      <c r="AS672" s="39"/>
      <c r="AT672" s="39"/>
      <c r="AU672" s="39"/>
      <c r="AV672" s="39"/>
      <c r="AW672" s="39"/>
      <c r="AX672" s="39"/>
      <c r="AY672" s="39"/>
      <c r="AZ672" s="39"/>
    </row>
    <row r="673" spans="27:52" ht="28.8" x14ac:dyDescent="0.55000000000000004">
      <c r="AA673" s="39"/>
      <c r="AB673" s="39"/>
      <c r="AC673" s="39"/>
      <c r="AD673" s="39"/>
      <c r="AE673" s="39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  <c r="AP673" s="39"/>
      <c r="AQ673" s="39"/>
      <c r="AR673" s="39"/>
      <c r="AS673" s="39"/>
      <c r="AT673" s="39"/>
      <c r="AU673" s="39"/>
      <c r="AV673" s="39"/>
      <c r="AW673" s="39"/>
      <c r="AX673" s="39"/>
      <c r="AY673" s="39"/>
      <c r="AZ673" s="39"/>
    </row>
    <row r="674" spans="27:52" ht="28.8" x14ac:dyDescent="0.55000000000000004">
      <c r="AA674" s="39"/>
      <c r="AB674" s="39"/>
      <c r="AC674" s="39"/>
      <c r="AD674" s="39"/>
      <c r="AE674" s="39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  <c r="AP674" s="39"/>
      <c r="AQ674" s="39"/>
      <c r="AR674" s="39"/>
      <c r="AS674" s="39"/>
      <c r="AT674" s="39"/>
      <c r="AU674" s="39"/>
      <c r="AV674" s="39"/>
      <c r="AW674" s="39"/>
      <c r="AX674" s="39"/>
      <c r="AY674" s="39"/>
      <c r="AZ674" s="39"/>
    </row>
    <row r="675" spans="27:52" ht="28.8" x14ac:dyDescent="0.55000000000000004">
      <c r="AA675" s="39"/>
      <c r="AB675" s="39"/>
      <c r="AC675" s="39"/>
      <c r="AD675" s="39"/>
      <c r="AE675" s="39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  <c r="AP675" s="39"/>
      <c r="AQ675" s="39"/>
      <c r="AR675" s="39"/>
      <c r="AS675" s="39"/>
      <c r="AT675" s="39"/>
      <c r="AU675" s="39"/>
      <c r="AV675" s="39"/>
      <c r="AW675" s="39"/>
      <c r="AX675" s="39"/>
      <c r="AY675" s="39"/>
      <c r="AZ675" s="39"/>
    </row>
    <row r="676" spans="27:52" ht="28.8" x14ac:dyDescent="0.55000000000000004">
      <c r="AA676" s="39"/>
      <c r="AB676" s="39"/>
      <c r="AC676" s="39"/>
      <c r="AD676" s="39"/>
      <c r="AE676" s="39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  <c r="AP676" s="39"/>
      <c r="AQ676" s="39"/>
      <c r="AR676" s="39"/>
      <c r="AS676" s="39"/>
      <c r="AT676" s="39"/>
      <c r="AU676" s="39"/>
      <c r="AV676" s="39"/>
      <c r="AW676" s="39"/>
      <c r="AX676" s="39"/>
      <c r="AY676" s="39"/>
      <c r="AZ676" s="39"/>
    </row>
    <row r="677" spans="27:52" ht="28.8" x14ac:dyDescent="0.55000000000000004">
      <c r="AA677" s="39"/>
      <c r="AB677" s="39"/>
      <c r="AC677" s="39"/>
      <c r="AD677" s="39"/>
      <c r="AE677" s="39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  <c r="AP677" s="39"/>
      <c r="AQ677" s="39"/>
      <c r="AR677" s="39"/>
      <c r="AS677" s="39"/>
      <c r="AT677" s="39"/>
      <c r="AU677" s="39"/>
      <c r="AV677" s="39"/>
      <c r="AW677" s="39"/>
      <c r="AX677" s="39"/>
      <c r="AY677" s="39"/>
      <c r="AZ677" s="39"/>
    </row>
    <row r="678" spans="27:52" ht="28.8" x14ac:dyDescent="0.55000000000000004">
      <c r="AA678" s="39"/>
      <c r="AB678" s="39"/>
      <c r="AC678" s="39"/>
      <c r="AD678" s="39"/>
      <c r="AE678" s="39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  <c r="AP678" s="39"/>
      <c r="AQ678" s="39"/>
      <c r="AR678" s="39"/>
      <c r="AS678" s="39"/>
      <c r="AT678" s="39"/>
      <c r="AU678" s="39"/>
      <c r="AV678" s="39"/>
      <c r="AW678" s="39"/>
      <c r="AX678" s="39"/>
      <c r="AY678" s="39"/>
      <c r="AZ678" s="39"/>
    </row>
    <row r="679" spans="27:52" ht="28.8" x14ac:dyDescent="0.55000000000000004">
      <c r="AA679" s="39"/>
      <c r="AB679" s="39"/>
      <c r="AC679" s="39"/>
      <c r="AD679" s="39"/>
      <c r="AE679" s="39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  <c r="AP679" s="39"/>
      <c r="AQ679" s="39"/>
      <c r="AR679" s="39"/>
      <c r="AS679" s="39"/>
      <c r="AT679" s="39"/>
      <c r="AU679" s="39"/>
      <c r="AV679" s="39"/>
      <c r="AW679" s="39"/>
      <c r="AX679" s="39"/>
      <c r="AY679" s="39"/>
      <c r="AZ679" s="39"/>
    </row>
    <row r="680" spans="27:52" ht="28.8" x14ac:dyDescent="0.55000000000000004">
      <c r="AA680" s="39"/>
      <c r="AB680" s="39"/>
      <c r="AC680" s="39"/>
      <c r="AD680" s="39"/>
      <c r="AE680" s="39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  <c r="AP680" s="39"/>
      <c r="AQ680" s="39"/>
      <c r="AR680" s="39"/>
      <c r="AS680" s="39"/>
      <c r="AT680" s="39"/>
      <c r="AU680" s="39"/>
      <c r="AV680" s="39"/>
      <c r="AW680" s="39"/>
      <c r="AX680" s="39"/>
      <c r="AY680" s="39"/>
      <c r="AZ680" s="39"/>
    </row>
    <row r="681" spans="27:52" ht="28.8" x14ac:dyDescent="0.55000000000000004">
      <c r="AA681" s="39"/>
      <c r="AB681" s="39"/>
      <c r="AC681" s="39"/>
      <c r="AD681" s="39"/>
      <c r="AE681" s="39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  <c r="AP681" s="39"/>
      <c r="AQ681" s="39"/>
      <c r="AR681" s="39"/>
      <c r="AS681" s="39"/>
      <c r="AT681" s="39"/>
      <c r="AU681" s="39"/>
      <c r="AV681" s="39"/>
      <c r="AW681" s="39"/>
      <c r="AX681" s="39"/>
      <c r="AY681" s="39"/>
      <c r="AZ681" s="39"/>
    </row>
    <row r="682" spans="27:52" ht="28.8" x14ac:dyDescent="0.55000000000000004">
      <c r="AA682" s="39"/>
      <c r="AB682" s="39"/>
      <c r="AC682" s="39"/>
      <c r="AD682" s="39"/>
      <c r="AE682" s="39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  <c r="AP682" s="39"/>
      <c r="AQ682" s="39"/>
      <c r="AR682" s="39"/>
      <c r="AS682" s="39"/>
      <c r="AT682" s="39"/>
      <c r="AU682" s="39"/>
      <c r="AV682" s="39"/>
      <c r="AW682" s="39"/>
      <c r="AX682" s="39"/>
      <c r="AY682" s="39"/>
      <c r="AZ682" s="39"/>
    </row>
    <row r="683" spans="27:52" ht="28.8" x14ac:dyDescent="0.55000000000000004">
      <c r="AA683" s="39"/>
      <c r="AB683" s="39"/>
      <c r="AC683" s="39"/>
      <c r="AD683" s="39"/>
      <c r="AE683" s="39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  <c r="AP683" s="39"/>
      <c r="AQ683" s="39"/>
      <c r="AR683" s="39"/>
      <c r="AS683" s="39"/>
      <c r="AT683" s="39"/>
      <c r="AU683" s="39"/>
      <c r="AV683" s="39"/>
      <c r="AW683" s="39"/>
      <c r="AX683" s="39"/>
      <c r="AY683" s="39"/>
      <c r="AZ683" s="39"/>
    </row>
    <row r="684" spans="27:52" ht="28.8" x14ac:dyDescent="0.55000000000000004">
      <c r="AA684" s="39"/>
      <c r="AB684" s="39"/>
      <c r="AC684" s="39"/>
      <c r="AD684" s="39"/>
      <c r="AE684" s="39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  <c r="AP684" s="39"/>
      <c r="AQ684" s="39"/>
      <c r="AR684" s="39"/>
      <c r="AS684" s="39"/>
      <c r="AT684" s="39"/>
      <c r="AU684" s="39"/>
      <c r="AV684" s="39"/>
      <c r="AW684" s="39"/>
      <c r="AX684" s="39"/>
      <c r="AY684" s="39"/>
      <c r="AZ684" s="39"/>
    </row>
    <row r="685" spans="27:52" ht="28.8" x14ac:dyDescent="0.55000000000000004">
      <c r="AA685" s="39"/>
      <c r="AB685" s="39"/>
      <c r="AC685" s="39"/>
      <c r="AD685" s="39"/>
      <c r="AE685" s="39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  <c r="AP685" s="39"/>
      <c r="AQ685" s="39"/>
      <c r="AR685" s="39"/>
      <c r="AS685" s="39"/>
      <c r="AT685" s="39"/>
      <c r="AU685" s="39"/>
      <c r="AV685" s="39"/>
      <c r="AW685" s="39"/>
      <c r="AX685" s="39"/>
      <c r="AY685" s="39"/>
      <c r="AZ685" s="39"/>
    </row>
    <row r="686" spans="27:52" ht="28.8" x14ac:dyDescent="0.55000000000000004">
      <c r="AA686" s="39"/>
      <c r="AB686" s="39"/>
      <c r="AC686" s="39"/>
      <c r="AD686" s="39"/>
      <c r="AE686" s="39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  <c r="AP686" s="39"/>
      <c r="AQ686" s="39"/>
      <c r="AR686" s="39"/>
      <c r="AS686" s="39"/>
      <c r="AT686" s="39"/>
      <c r="AU686" s="39"/>
      <c r="AV686" s="39"/>
      <c r="AW686" s="39"/>
      <c r="AX686" s="39"/>
      <c r="AY686" s="39"/>
      <c r="AZ686" s="39"/>
    </row>
    <row r="687" spans="27:52" ht="28.8" x14ac:dyDescent="0.55000000000000004">
      <c r="AA687" s="39"/>
      <c r="AB687" s="39"/>
      <c r="AC687" s="39"/>
      <c r="AD687" s="39"/>
      <c r="AE687" s="39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  <c r="AP687" s="39"/>
      <c r="AQ687" s="39"/>
      <c r="AR687" s="39"/>
      <c r="AS687" s="39"/>
      <c r="AT687" s="39"/>
      <c r="AU687" s="39"/>
      <c r="AV687" s="39"/>
      <c r="AW687" s="39"/>
      <c r="AX687" s="39"/>
      <c r="AY687" s="39"/>
      <c r="AZ687" s="39"/>
    </row>
    <row r="688" spans="27:52" ht="28.8" x14ac:dyDescent="0.55000000000000004">
      <c r="AA688" s="39"/>
      <c r="AB688" s="39"/>
      <c r="AC688" s="39"/>
      <c r="AD688" s="39"/>
      <c r="AE688" s="39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  <c r="AP688" s="39"/>
      <c r="AQ688" s="39"/>
      <c r="AR688" s="39"/>
      <c r="AS688" s="39"/>
      <c r="AT688" s="39"/>
      <c r="AU688" s="39"/>
      <c r="AV688" s="39"/>
      <c r="AW688" s="39"/>
      <c r="AX688" s="39"/>
      <c r="AY688" s="39"/>
      <c r="AZ688" s="39"/>
    </row>
    <row r="689" spans="27:52" ht="28.8" x14ac:dyDescent="0.55000000000000004">
      <c r="AA689" s="39"/>
      <c r="AB689" s="39"/>
      <c r="AC689" s="39"/>
      <c r="AD689" s="39"/>
      <c r="AE689" s="39"/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  <c r="AP689" s="39"/>
      <c r="AQ689" s="39"/>
      <c r="AR689" s="39"/>
      <c r="AS689" s="39"/>
      <c r="AT689" s="39"/>
      <c r="AU689" s="39"/>
      <c r="AV689" s="39"/>
      <c r="AW689" s="39"/>
      <c r="AX689" s="39"/>
      <c r="AY689" s="39"/>
      <c r="AZ689" s="39"/>
    </row>
    <row r="690" spans="27:52" ht="28.8" x14ac:dyDescent="0.55000000000000004">
      <c r="AA690" s="39"/>
      <c r="AB690" s="39"/>
      <c r="AC690" s="39"/>
      <c r="AD690" s="39"/>
      <c r="AE690" s="39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  <c r="AP690" s="39"/>
      <c r="AQ690" s="39"/>
      <c r="AR690" s="39"/>
      <c r="AS690" s="39"/>
      <c r="AT690" s="39"/>
      <c r="AU690" s="39"/>
      <c r="AV690" s="39"/>
      <c r="AW690" s="39"/>
      <c r="AX690" s="39"/>
      <c r="AY690" s="39"/>
      <c r="AZ690" s="39"/>
    </row>
    <row r="691" spans="27:52" ht="28.8" x14ac:dyDescent="0.55000000000000004">
      <c r="AA691" s="39"/>
      <c r="AB691" s="39"/>
      <c r="AC691" s="39"/>
      <c r="AD691" s="39"/>
      <c r="AE691" s="39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  <c r="AP691" s="39"/>
      <c r="AQ691" s="39"/>
      <c r="AR691" s="39"/>
      <c r="AS691" s="39"/>
      <c r="AT691" s="39"/>
      <c r="AU691" s="39"/>
      <c r="AV691" s="39"/>
      <c r="AW691" s="39"/>
      <c r="AX691" s="39"/>
      <c r="AY691" s="39"/>
      <c r="AZ691" s="39"/>
    </row>
    <row r="692" spans="27:52" ht="28.8" x14ac:dyDescent="0.55000000000000004">
      <c r="AA692" s="39"/>
      <c r="AB692" s="39"/>
      <c r="AC692" s="39"/>
      <c r="AD692" s="39"/>
      <c r="AE692" s="39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  <c r="AP692" s="39"/>
      <c r="AQ692" s="39"/>
      <c r="AR692" s="39"/>
      <c r="AS692" s="39"/>
      <c r="AT692" s="39"/>
      <c r="AU692" s="39"/>
      <c r="AV692" s="39"/>
      <c r="AW692" s="39"/>
      <c r="AX692" s="39"/>
      <c r="AY692" s="39"/>
      <c r="AZ692" s="39"/>
    </row>
    <row r="693" spans="27:52" ht="28.8" x14ac:dyDescent="0.55000000000000004">
      <c r="AA693" s="39"/>
      <c r="AB693" s="39"/>
      <c r="AC693" s="39"/>
      <c r="AD693" s="39"/>
      <c r="AE693" s="39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  <c r="AP693" s="39"/>
      <c r="AQ693" s="39"/>
      <c r="AR693" s="39"/>
      <c r="AS693" s="39"/>
      <c r="AT693" s="39"/>
      <c r="AU693" s="39"/>
      <c r="AV693" s="39"/>
      <c r="AW693" s="39"/>
      <c r="AX693" s="39"/>
      <c r="AY693" s="39"/>
      <c r="AZ693" s="39"/>
    </row>
    <row r="694" spans="27:52" ht="28.8" x14ac:dyDescent="0.55000000000000004">
      <c r="AA694" s="39"/>
      <c r="AB694" s="39"/>
      <c r="AC694" s="39"/>
      <c r="AD694" s="39"/>
      <c r="AE694" s="39"/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  <c r="AP694" s="39"/>
      <c r="AQ694" s="39"/>
      <c r="AR694" s="39"/>
      <c r="AS694" s="39"/>
      <c r="AT694" s="39"/>
      <c r="AU694" s="39"/>
      <c r="AV694" s="39"/>
      <c r="AW694" s="39"/>
      <c r="AX694" s="39"/>
      <c r="AY694" s="39"/>
      <c r="AZ694" s="39"/>
    </row>
    <row r="695" spans="27:52" ht="28.8" x14ac:dyDescent="0.55000000000000004">
      <c r="AA695" s="39"/>
      <c r="AB695" s="39"/>
      <c r="AC695" s="39"/>
      <c r="AD695" s="39"/>
      <c r="AE695" s="39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  <c r="AP695" s="39"/>
      <c r="AQ695" s="39"/>
      <c r="AR695" s="39"/>
      <c r="AS695" s="39"/>
      <c r="AT695" s="39"/>
      <c r="AU695" s="39"/>
      <c r="AV695" s="39"/>
      <c r="AW695" s="39"/>
      <c r="AX695" s="39"/>
      <c r="AY695" s="39"/>
      <c r="AZ695" s="39"/>
    </row>
    <row r="696" spans="27:52" ht="28.8" x14ac:dyDescent="0.55000000000000004">
      <c r="AA696" s="39"/>
      <c r="AB696" s="39"/>
      <c r="AC696" s="39"/>
      <c r="AD696" s="39"/>
      <c r="AE696" s="39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  <c r="AP696" s="39"/>
      <c r="AQ696" s="39"/>
      <c r="AR696" s="39"/>
      <c r="AS696" s="39"/>
      <c r="AT696" s="39"/>
      <c r="AU696" s="39"/>
      <c r="AV696" s="39"/>
      <c r="AW696" s="39"/>
      <c r="AX696" s="39"/>
      <c r="AY696" s="39"/>
      <c r="AZ696" s="39"/>
    </row>
    <row r="697" spans="27:52" ht="28.8" x14ac:dyDescent="0.55000000000000004">
      <c r="AA697" s="39"/>
      <c r="AB697" s="39"/>
      <c r="AC697" s="39"/>
      <c r="AD697" s="39"/>
      <c r="AE697" s="39"/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  <c r="AP697" s="39"/>
      <c r="AQ697" s="39"/>
      <c r="AR697" s="39"/>
      <c r="AS697" s="39"/>
      <c r="AT697" s="39"/>
      <c r="AU697" s="39"/>
      <c r="AV697" s="39"/>
      <c r="AW697" s="39"/>
      <c r="AX697" s="39"/>
      <c r="AY697" s="39"/>
      <c r="AZ697" s="39"/>
    </row>
    <row r="698" spans="27:52" ht="28.8" x14ac:dyDescent="0.55000000000000004">
      <c r="AA698" s="39"/>
      <c r="AB698" s="39"/>
      <c r="AC698" s="39"/>
      <c r="AD698" s="39"/>
      <c r="AE698" s="39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  <c r="AP698" s="39"/>
      <c r="AQ698" s="39"/>
      <c r="AR698" s="39"/>
      <c r="AS698" s="39"/>
      <c r="AT698" s="39"/>
      <c r="AU698" s="39"/>
      <c r="AV698" s="39"/>
      <c r="AW698" s="39"/>
      <c r="AX698" s="39"/>
      <c r="AY698" s="39"/>
      <c r="AZ698" s="39"/>
    </row>
    <row r="699" spans="27:52" ht="28.8" x14ac:dyDescent="0.55000000000000004">
      <c r="AA699" s="39"/>
      <c r="AB699" s="39"/>
      <c r="AC699" s="39"/>
      <c r="AD699" s="39"/>
      <c r="AE699" s="39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  <c r="AP699" s="39"/>
      <c r="AQ699" s="39"/>
      <c r="AR699" s="39"/>
      <c r="AS699" s="39"/>
      <c r="AT699" s="39"/>
      <c r="AU699" s="39"/>
      <c r="AV699" s="39"/>
      <c r="AW699" s="39"/>
      <c r="AX699" s="39"/>
      <c r="AY699" s="39"/>
      <c r="AZ699" s="39"/>
    </row>
    <row r="700" spans="27:52" ht="28.8" x14ac:dyDescent="0.55000000000000004">
      <c r="AA700" s="39"/>
      <c r="AB700" s="39"/>
      <c r="AC700" s="39"/>
      <c r="AD700" s="39"/>
      <c r="AE700" s="39"/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  <c r="AP700" s="39"/>
      <c r="AQ700" s="39"/>
      <c r="AR700" s="39"/>
      <c r="AS700" s="39"/>
      <c r="AT700" s="39"/>
      <c r="AU700" s="39"/>
      <c r="AV700" s="39"/>
      <c r="AW700" s="39"/>
      <c r="AX700" s="39"/>
      <c r="AY700" s="39"/>
      <c r="AZ700" s="39"/>
    </row>
    <row r="701" spans="27:52" ht="28.8" x14ac:dyDescent="0.55000000000000004">
      <c r="AA701" s="39"/>
      <c r="AB701" s="39"/>
      <c r="AC701" s="39"/>
      <c r="AD701" s="39"/>
      <c r="AE701" s="39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  <c r="AP701" s="39"/>
      <c r="AQ701" s="39"/>
      <c r="AR701" s="39"/>
      <c r="AS701" s="39"/>
      <c r="AT701" s="39"/>
      <c r="AU701" s="39"/>
      <c r="AV701" s="39"/>
      <c r="AW701" s="39"/>
      <c r="AX701" s="39"/>
      <c r="AY701" s="39"/>
      <c r="AZ701" s="39"/>
    </row>
    <row r="702" spans="27:52" ht="28.8" x14ac:dyDescent="0.55000000000000004">
      <c r="AA702" s="39"/>
      <c r="AB702" s="39"/>
      <c r="AC702" s="39"/>
      <c r="AD702" s="39"/>
      <c r="AE702" s="39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  <c r="AP702" s="39"/>
      <c r="AQ702" s="39"/>
      <c r="AR702" s="39"/>
      <c r="AS702" s="39"/>
      <c r="AT702" s="39"/>
      <c r="AU702" s="39"/>
      <c r="AV702" s="39"/>
      <c r="AW702" s="39"/>
      <c r="AX702" s="39"/>
      <c r="AY702" s="39"/>
      <c r="AZ702" s="39"/>
    </row>
    <row r="703" spans="27:52" ht="28.8" x14ac:dyDescent="0.55000000000000004">
      <c r="AA703" s="39"/>
      <c r="AB703" s="39"/>
      <c r="AC703" s="39"/>
      <c r="AD703" s="39"/>
      <c r="AE703" s="39"/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  <c r="AP703" s="39"/>
      <c r="AQ703" s="39"/>
      <c r="AR703" s="39"/>
      <c r="AS703" s="39"/>
      <c r="AT703" s="39"/>
      <c r="AU703" s="39"/>
      <c r="AV703" s="39"/>
      <c r="AW703" s="39"/>
      <c r="AX703" s="39"/>
      <c r="AY703" s="39"/>
      <c r="AZ703" s="39"/>
    </row>
    <row r="704" spans="27:52" ht="28.8" x14ac:dyDescent="0.55000000000000004">
      <c r="AA704" s="39"/>
      <c r="AB704" s="39"/>
      <c r="AC704" s="39"/>
      <c r="AD704" s="39"/>
      <c r="AE704" s="39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  <c r="AP704" s="39"/>
      <c r="AQ704" s="39"/>
      <c r="AR704" s="39"/>
      <c r="AS704" s="39"/>
      <c r="AT704" s="39"/>
      <c r="AU704" s="39"/>
      <c r="AV704" s="39"/>
      <c r="AW704" s="39"/>
      <c r="AX704" s="39"/>
      <c r="AY704" s="39"/>
      <c r="AZ704" s="39"/>
    </row>
    <row r="705" spans="27:52" ht="28.8" x14ac:dyDescent="0.55000000000000004">
      <c r="AA705" s="39"/>
      <c r="AB705" s="39"/>
      <c r="AC705" s="39"/>
      <c r="AD705" s="39"/>
      <c r="AE705" s="39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  <c r="AP705" s="39"/>
      <c r="AQ705" s="39"/>
      <c r="AR705" s="39"/>
      <c r="AS705" s="39"/>
      <c r="AT705" s="39"/>
      <c r="AU705" s="39"/>
      <c r="AV705" s="39"/>
      <c r="AW705" s="39"/>
      <c r="AX705" s="39"/>
      <c r="AY705" s="39"/>
      <c r="AZ705" s="39"/>
    </row>
    <row r="706" spans="27:52" ht="28.8" x14ac:dyDescent="0.55000000000000004">
      <c r="AA706" s="39"/>
      <c r="AB706" s="39"/>
      <c r="AC706" s="39"/>
      <c r="AD706" s="39"/>
      <c r="AE706" s="39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  <c r="AP706" s="39"/>
      <c r="AQ706" s="39"/>
      <c r="AR706" s="39"/>
      <c r="AS706" s="39"/>
      <c r="AT706" s="39"/>
      <c r="AU706" s="39"/>
      <c r="AV706" s="39"/>
      <c r="AW706" s="39"/>
      <c r="AX706" s="39"/>
      <c r="AY706" s="39"/>
      <c r="AZ706" s="39"/>
    </row>
    <row r="707" spans="27:52" ht="28.8" x14ac:dyDescent="0.55000000000000004">
      <c r="AA707" s="39"/>
      <c r="AB707" s="39"/>
      <c r="AC707" s="39"/>
      <c r="AD707" s="39"/>
      <c r="AE707" s="39"/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  <c r="AP707" s="39"/>
      <c r="AQ707" s="39"/>
      <c r="AR707" s="39"/>
      <c r="AS707" s="39"/>
      <c r="AT707" s="39"/>
      <c r="AU707" s="39"/>
      <c r="AV707" s="39"/>
      <c r="AW707" s="39"/>
      <c r="AX707" s="39"/>
      <c r="AY707" s="39"/>
      <c r="AZ707" s="39"/>
    </row>
    <row r="708" spans="27:52" ht="28.8" x14ac:dyDescent="0.55000000000000004">
      <c r="AA708" s="39"/>
      <c r="AB708" s="39"/>
      <c r="AC708" s="39"/>
      <c r="AD708" s="39"/>
      <c r="AE708" s="39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  <c r="AP708" s="39"/>
      <c r="AQ708" s="39"/>
      <c r="AR708" s="39"/>
      <c r="AS708" s="39"/>
      <c r="AT708" s="39"/>
      <c r="AU708" s="39"/>
      <c r="AV708" s="39"/>
      <c r="AW708" s="39"/>
      <c r="AX708" s="39"/>
      <c r="AY708" s="39"/>
      <c r="AZ708" s="39"/>
    </row>
    <row r="709" spans="27:52" ht="28.8" x14ac:dyDescent="0.55000000000000004">
      <c r="AA709" s="39"/>
      <c r="AB709" s="39"/>
      <c r="AC709" s="39"/>
      <c r="AD709" s="39"/>
      <c r="AE709" s="39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  <c r="AP709" s="39"/>
      <c r="AQ709" s="39"/>
      <c r="AR709" s="39"/>
      <c r="AS709" s="39"/>
      <c r="AT709" s="39"/>
      <c r="AU709" s="39"/>
      <c r="AV709" s="39"/>
      <c r="AW709" s="39"/>
      <c r="AX709" s="39"/>
      <c r="AY709" s="39"/>
      <c r="AZ709" s="39"/>
    </row>
    <row r="710" spans="27:52" ht="28.8" x14ac:dyDescent="0.55000000000000004">
      <c r="AA710" s="39"/>
      <c r="AB710" s="39"/>
      <c r="AC710" s="39"/>
      <c r="AD710" s="39"/>
      <c r="AE710" s="39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  <c r="AP710" s="39"/>
      <c r="AQ710" s="39"/>
      <c r="AR710" s="39"/>
      <c r="AS710" s="39"/>
      <c r="AT710" s="39"/>
      <c r="AU710" s="39"/>
      <c r="AV710" s="39"/>
      <c r="AW710" s="39"/>
      <c r="AX710" s="39"/>
      <c r="AY710" s="39"/>
      <c r="AZ710" s="39"/>
    </row>
    <row r="711" spans="27:52" ht="28.8" x14ac:dyDescent="0.55000000000000004">
      <c r="AA711" s="39"/>
      <c r="AB711" s="39"/>
      <c r="AC711" s="39"/>
      <c r="AD711" s="39"/>
      <c r="AE711" s="39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  <c r="AP711" s="39"/>
      <c r="AQ711" s="39"/>
      <c r="AR711" s="39"/>
      <c r="AS711" s="39"/>
      <c r="AT711" s="39"/>
      <c r="AU711" s="39"/>
      <c r="AV711" s="39"/>
      <c r="AW711" s="39"/>
      <c r="AX711" s="39"/>
      <c r="AY711" s="39"/>
      <c r="AZ711" s="39"/>
    </row>
    <row r="712" spans="27:52" ht="28.8" x14ac:dyDescent="0.55000000000000004">
      <c r="AA712" s="39"/>
      <c r="AB712" s="39"/>
      <c r="AC712" s="39"/>
      <c r="AD712" s="39"/>
      <c r="AE712" s="39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  <c r="AP712" s="39"/>
      <c r="AQ712" s="39"/>
      <c r="AR712" s="39"/>
      <c r="AS712" s="39"/>
      <c r="AT712" s="39"/>
      <c r="AU712" s="39"/>
      <c r="AV712" s="39"/>
      <c r="AW712" s="39"/>
      <c r="AX712" s="39"/>
      <c r="AY712" s="39"/>
      <c r="AZ712" s="39"/>
    </row>
    <row r="713" spans="27:52" ht="28.8" x14ac:dyDescent="0.55000000000000004">
      <c r="AA713" s="39"/>
      <c r="AB713" s="39"/>
      <c r="AC713" s="39"/>
      <c r="AD713" s="39"/>
      <c r="AE713" s="39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  <c r="AP713" s="39"/>
      <c r="AQ713" s="39"/>
      <c r="AR713" s="39"/>
      <c r="AS713" s="39"/>
      <c r="AT713" s="39"/>
      <c r="AU713" s="39"/>
      <c r="AV713" s="39"/>
      <c r="AW713" s="39"/>
      <c r="AX713" s="39"/>
      <c r="AY713" s="39"/>
      <c r="AZ713" s="39"/>
    </row>
    <row r="714" spans="27:52" ht="28.8" x14ac:dyDescent="0.55000000000000004">
      <c r="AA714" s="39"/>
      <c r="AB714" s="39"/>
      <c r="AC714" s="39"/>
      <c r="AD714" s="39"/>
      <c r="AE714" s="39"/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  <c r="AP714" s="39"/>
      <c r="AQ714" s="39"/>
      <c r="AR714" s="39"/>
      <c r="AS714" s="39"/>
      <c r="AT714" s="39"/>
      <c r="AU714" s="39"/>
      <c r="AV714" s="39"/>
      <c r="AW714" s="39"/>
      <c r="AX714" s="39"/>
      <c r="AY714" s="39"/>
      <c r="AZ714" s="39"/>
    </row>
    <row r="715" spans="27:52" ht="28.8" x14ac:dyDescent="0.55000000000000004">
      <c r="AA715" s="39"/>
      <c r="AB715" s="39"/>
      <c r="AC715" s="39"/>
      <c r="AD715" s="39"/>
      <c r="AE715" s="39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  <c r="AP715" s="39"/>
      <c r="AQ715" s="39"/>
      <c r="AR715" s="39"/>
      <c r="AS715" s="39"/>
      <c r="AT715" s="39"/>
      <c r="AU715" s="39"/>
      <c r="AV715" s="39"/>
      <c r="AW715" s="39"/>
      <c r="AX715" s="39"/>
      <c r="AY715" s="39"/>
      <c r="AZ715" s="39"/>
    </row>
  </sheetData>
  <mergeCells count="4">
    <mergeCell ref="A2:K6"/>
    <mergeCell ref="A9:K16"/>
    <mergeCell ref="A18:K23"/>
    <mergeCell ref="A24:K36"/>
  </mergeCells>
  <pageMargins left="0.7" right="0.7" top="0.75" bottom="0.75" header="0.3" footer="0.3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C76F-B501-4081-A219-75ECAC267129}">
  <sheetPr codeName="Hoja1"/>
  <dimension ref="A2:AK266"/>
  <sheetViews>
    <sheetView showGridLines="0" tabSelected="1" topLeftCell="B1" zoomScale="60" zoomScaleNormal="60" zoomScaleSheetLayoutView="70" workbookViewId="0">
      <selection activeCell="F7" sqref="F7:I8"/>
    </sheetView>
  </sheetViews>
  <sheetFormatPr baseColWidth="10" defaultRowHeight="22.8" x14ac:dyDescent="0.3"/>
  <cols>
    <col min="1" max="1" width="21.21875" style="25" customWidth="1"/>
    <col min="2" max="2" width="29.21875" style="25" customWidth="1"/>
    <col min="3" max="3" width="27.77734375" style="25" customWidth="1"/>
    <col min="4" max="4" width="36.33203125" style="25" customWidth="1"/>
    <col min="5" max="5" width="26.44140625" style="25" customWidth="1"/>
    <col min="6" max="6" width="21.6640625" style="25" customWidth="1"/>
    <col min="7" max="7" width="29.6640625" style="25" customWidth="1"/>
    <col min="8" max="8" width="21" style="25" customWidth="1"/>
    <col min="9" max="9" width="23.77734375" style="25" customWidth="1"/>
    <col min="10" max="10" width="22.21875" style="25" customWidth="1"/>
    <col min="11" max="11" width="21.5546875" style="25" customWidth="1"/>
    <col min="12" max="12" width="27.21875" style="25" customWidth="1"/>
    <col min="13" max="16384" width="11.5546875" style="25"/>
  </cols>
  <sheetData>
    <row r="2" spans="1:15" x14ac:dyDescent="0.3">
      <c r="C2" s="172" t="s">
        <v>871</v>
      </c>
      <c r="D2" s="172"/>
      <c r="E2" s="172"/>
      <c r="F2" s="172"/>
      <c r="G2" s="172"/>
      <c r="H2" s="172"/>
      <c r="I2" s="172"/>
    </row>
    <row r="3" spans="1:15" ht="17.399999999999999" customHeight="1" x14ac:dyDescent="0.3">
      <c r="C3" s="172"/>
      <c r="D3" s="172"/>
      <c r="E3" s="172"/>
      <c r="F3" s="172"/>
      <c r="G3" s="172"/>
      <c r="H3" s="172"/>
      <c r="I3" s="172"/>
      <c r="J3" s="26"/>
    </row>
    <row r="4" spans="1:15" ht="30.6" customHeight="1" x14ac:dyDescent="0.3">
      <c r="C4" s="172"/>
      <c r="D4" s="172"/>
      <c r="E4" s="172"/>
      <c r="F4" s="172"/>
      <c r="G4" s="172"/>
      <c r="H4" s="172"/>
      <c r="I4" s="172"/>
    </row>
    <row r="5" spans="1:15" ht="82.2" customHeight="1" thickBot="1" x14ac:dyDescent="0.35">
      <c r="B5" s="23"/>
      <c r="C5" s="23"/>
      <c r="D5" s="23"/>
      <c r="E5" s="23"/>
    </row>
    <row r="6" spans="1:15" ht="24" thickTop="1" thickBot="1" x14ac:dyDescent="0.35">
      <c r="A6" s="113" t="s">
        <v>855</v>
      </c>
      <c r="B6" s="110"/>
      <c r="C6" s="110"/>
      <c r="D6" s="110"/>
      <c r="E6" s="111"/>
      <c r="F6" s="113" t="s">
        <v>856</v>
      </c>
      <c r="G6" s="110"/>
      <c r="H6" s="110"/>
      <c r="I6" s="111"/>
      <c r="J6" s="113" t="s">
        <v>857</v>
      </c>
      <c r="K6" s="110"/>
      <c r="L6" s="111"/>
    </row>
    <row r="7" spans="1:15" ht="17.399999999999999" customHeight="1" thickTop="1" x14ac:dyDescent="0.3">
      <c r="A7" s="120" t="s">
        <v>648</v>
      </c>
      <c r="B7" s="121"/>
      <c r="C7" s="121"/>
      <c r="D7" s="121"/>
      <c r="E7" s="122"/>
      <c r="F7" s="120">
        <f>+IFERROR(VLOOKUP(A7,REFRIGERANTES!$F$10:$P$172,11,FALSE),"SELECCIONE EL REFRIGERANTE CON LA LISTA DESPLEGABLE")</f>
        <v>148.27000000000001</v>
      </c>
      <c r="G7" s="121"/>
      <c r="H7" s="121"/>
      <c r="I7" s="122"/>
      <c r="J7" s="121">
        <f>+IFERROR(VLOOKUP(A7,REFRIGERANTES!$F$10:$Q$172,12,FALSE),"SELECCIONE EL REFRIGERANTE CON LA LISTA DESPLEGABLE")</f>
        <v>0</v>
      </c>
      <c r="K7" s="121"/>
      <c r="L7" s="122"/>
    </row>
    <row r="8" spans="1:15" ht="34.200000000000003" customHeight="1" thickBot="1" x14ac:dyDescent="0.35">
      <c r="A8" s="123"/>
      <c r="B8" s="124"/>
      <c r="C8" s="124"/>
      <c r="D8" s="124"/>
      <c r="E8" s="125"/>
      <c r="F8" s="130"/>
      <c r="G8" s="131"/>
      <c r="H8" s="131"/>
      <c r="I8" s="132"/>
      <c r="J8" s="124"/>
      <c r="K8" s="124"/>
      <c r="L8" s="125"/>
    </row>
    <row r="9" spans="1:15" ht="34.799999999999997" customHeight="1" thickTop="1" thickBot="1" x14ac:dyDescent="0.35">
      <c r="A9" s="123"/>
      <c r="B9" s="124"/>
      <c r="C9" s="124"/>
      <c r="D9" s="124"/>
      <c r="E9" s="125"/>
      <c r="F9" s="157" t="s">
        <v>925</v>
      </c>
      <c r="G9" s="157"/>
      <c r="H9" s="157"/>
      <c r="I9" s="127"/>
      <c r="J9" s="113" t="s">
        <v>952</v>
      </c>
      <c r="K9" s="110"/>
      <c r="L9" s="111"/>
    </row>
    <row r="10" spans="1:15" ht="17.399999999999999" customHeight="1" thickTop="1" x14ac:dyDescent="0.3">
      <c r="A10" s="126" t="s">
        <v>915</v>
      </c>
      <c r="B10" s="127"/>
      <c r="C10" s="120" t="s">
        <v>916</v>
      </c>
      <c r="D10" s="121"/>
      <c r="E10" s="122"/>
      <c r="F10" s="158">
        <f>40000/F7</f>
        <v>269.77810750657585</v>
      </c>
      <c r="G10" s="158"/>
      <c r="H10" s="158"/>
      <c r="I10" s="159"/>
      <c r="J10" s="124" t="str">
        <f>IFERROR(VLOOKUP(A7,REFRIGERANTES!$F$7:$U$172,16,FALSE),"SELECCIONA UN REFRIGERANTE")</f>
        <v>HFC/ANEXO II</v>
      </c>
      <c r="K10" s="124"/>
      <c r="L10" s="125"/>
    </row>
    <row r="11" spans="1:15" ht="34.200000000000003" customHeight="1" thickBot="1" x14ac:dyDescent="0.35">
      <c r="A11" s="128"/>
      <c r="B11" s="129"/>
      <c r="C11" s="130"/>
      <c r="D11" s="131"/>
      <c r="E11" s="132"/>
      <c r="F11" s="160"/>
      <c r="G11" s="160"/>
      <c r="H11" s="160"/>
      <c r="I11" s="161"/>
      <c r="J11" s="124"/>
      <c r="K11" s="124"/>
      <c r="L11" s="125"/>
    </row>
    <row r="12" spans="1:15" ht="24.6" thickTop="1" thickBot="1" x14ac:dyDescent="0.35">
      <c r="A12" s="113" t="s">
        <v>902</v>
      </c>
      <c r="B12" s="110"/>
      <c r="C12" s="110"/>
      <c r="D12" s="110"/>
      <c r="E12" s="111"/>
      <c r="F12" s="113" t="s">
        <v>903</v>
      </c>
      <c r="G12" s="110"/>
      <c r="H12" s="110"/>
      <c r="I12" s="110"/>
      <c r="J12" s="110"/>
      <c r="K12" s="110"/>
      <c r="L12" s="111"/>
      <c r="O12" s="15"/>
    </row>
    <row r="13" spans="1:15" ht="22.8" customHeight="1" thickTop="1" x14ac:dyDescent="0.3">
      <c r="A13" s="120" t="str">
        <f>+IFERROR(VLOOKUP(A7,REFRIGERANTES!$F$10:$S$172,14,FALSE),"SELECCIONA UN REFRIGERANTE")</f>
        <v>Gas fluorado</v>
      </c>
      <c r="B13" s="121"/>
      <c r="C13" s="121"/>
      <c r="D13" s="121"/>
      <c r="E13" s="122"/>
      <c r="F13" s="124" t="str">
        <f>+IF(OR(A13="Refrigerantes que daña la capa de ozono",A13="Gas fluorado y que daña la capa de ozono"),"Se destina a destrucción, está prohibido su uso en nuevas instalaciones y mantenimiento de existentes",IF(OR(A13="Refrigerante natural",A13="Refrigerante orgánico"),"Uso conforme al Reglamento, RD 552/2019",IF(A13="Gas fluorado","ver Condiciones de comercialización y uso de gases fluorados","SELECCIONA UN REFRIGERANTE")))</f>
        <v>ver Condiciones de comercialización y uso de gases fluorados</v>
      </c>
      <c r="G13" s="124"/>
      <c r="H13" s="124"/>
      <c r="I13" s="124"/>
      <c r="J13" s="124"/>
      <c r="K13" s="124"/>
      <c r="L13" s="125"/>
      <c r="O13" s="15"/>
    </row>
    <row r="14" spans="1:15" ht="22.8" customHeight="1" x14ac:dyDescent="0.3">
      <c r="A14" s="123"/>
      <c r="B14" s="124"/>
      <c r="C14" s="124"/>
      <c r="D14" s="124"/>
      <c r="E14" s="125"/>
      <c r="F14" s="124"/>
      <c r="G14" s="124"/>
      <c r="H14" s="124"/>
      <c r="I14" s="124"/>
      <c r="J14" s="124"/>
      <c r="K14" s="124"/>
      <c r="L14" s="125"/>
    </row>
    <row r="15" spans="1:15" ht="23.4" thickBot="1" x14ac:dyDescent="0.35">
      <c r="A15" s="130"/>
      <c r="B15" s="131"/>
      <c r="C15" s="131"/>
      <c r="D15" s="131"/>
      <c r="E15" s="132"/>
      <c r="F15" s="124"/>
      <c r="G15" s="124"/>
      <c r="H15" s="124"/>
      <c r="I15" s="124"/>
      <c r="J15" s="124"/>
      <c r="K15" s="124"/>
      <c r="L15" s="125"/>
    </row>
    <row r="16" spans="1:15" ht="31.2" thickTop="1" thickBot="1" x14ac:dyDescent="0.35">
      <c r="A16" s="139" t="s">
        <v>904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1"/>
    </row>
    <row r="17" spans="1:12" ht="26.4" customHeight="1" thickTop="1" thickBot="1" x14ac:dyDescent="0.35">
      <c r="A17" s="139" t="s">
        <v>918</v>
      </c>
      <c r="B17" s="140"/>
      <c r="C17" s="140"/>
      <c r="D17" s="140"/>
      <c r="E17" s="141"/>
      <c r="F17" s="142" t="s">
        <v>919</v>
      </c>
      <c r="G17" s="142"/>
      <c r="H17" s="142"/>
      <c r="I17" s="142"/>
      <c r="J17" s="142"/>
      <c r="K17" s="142"/>
      <c r="L17" s="143"/>
    </row>
    <row r="18" spans="1:12" ht="24" thickTop="1" thickBot="1" x14ac:dyDescent="0.35">
      <c r="A18" s="113" t="s">
        <v>964</v>
      </c>
      <c r="B18" s="110"/>
      <c r="C18" s="110"/>
      <c r="D18" s="110"/>
      <c r="E18" s="111"/>
      <c r="F18" s="113" t="s">
        <v>965</v>
      </c>
      <c r="G18" s="110"/>
      <c r="H18" s="110"/>
      <c r="I18" s="110"/>
      <c r="J18" s="110"/>
      <c r="K18" s="110"/>
      <c r="L18" s="111"/>
    </row>
    <row r="19" spans="1:12" ht="24" thickTop="1" thickBot="1" x14ac:dyDescent="0.35">
      <c r="A19" s="136" t="str">
        <f>+IF($A$13="Gas fluorado",IF(OR($C$10="Virgen",$C$10="Reciclado/regenerado",$F$7&gt;=2500,$F$7&lt;2500),"APTO","-"),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B19" s="97"/>
      <c r="C19" s="97"/>
      <c r="D19" s="97"/>
      <c r="E19" s="97"/>
      <c r="F19" s="113" t="s">
        <v>962</v>
      </c>
      <c r="G19" s="110"/>
      <c r="H19" s="110"/>
      <c r="I19" s="110"/>
      <c r="J19" s="113" t="s">
        <v>926</v>
      </c>
      <c r="K19" s="110"/>
      <c r="L19" s="111"/>
    </row>
    <row r="20" spans="1:12" ht="23.4" thickTop="1" x14ac:dyDescent="0.3">
      <c r="A20" s="136"/>
      <c r="B20" s="97"/>
      <c r="C20" s="97"/>
      <c r="D20" s="97"/>
      <c r="E20" s="97"/>
      <c r="F20" s="133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G20" s="134"/>
      <c r="H20" s="134"/>
      <c r="I20" s="135"/>
      <c r="J20" s="97" t="str">
        <f>+IF($A$13="Gas fluorado",IF(AND($F$7&gt;=2500,$C$10="Reciclado/regenerado"),"APTO",IF(AND($F$7&gt;=2500,$C$10="Virgen"),"APTO",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K20" s="97"/>
      <c r="L20" s="112"/>
    </row>
    <row r="21" spans="1:12" x14ac:dyDescent="0.3">
      <c r="A21" s="136"/>
      <c r="B21" s="97"/>
      <c r="C21" s="97"/>
      <c r="D21" s="97"/>
      <c r="E21" s="97"/>
      <c r="F21" s="136"/>
      <c r="G21" s="97"/>
      <c r="H21" s="97"/>
      <c r="I21" s="112"/>
      <c r="J21" s="97"/>
      <c r="K21" s="97"/>
      <c r="L21" s="112"/>
    </row>
    <row r="22" spans="1:12" ht="23.4" thickBot="1" x14ac:dyDescent="0.35">
      <c r="A22" s="136"/>
      <c r="B22" s="97"/>
      <c r="C22" s="97"/>
      <c r="D22" s="97"/>
      <c r="E22" s="97"/>
      <c r="F22" s="137"/>
      <c r="G22" s="99"/>
      <c r="H22" s="99"/>
      <c r="I22" s="138"/>
      <c r="J22" s="99"/>
      <c r="K22" s="99"/>
      <c r="L22" s="138"/>
    </row>
    <row r="23" spans="1:12" ht="24" thickTop="1" thickBot="1" x14ac:dyDescent="0.35">
      <c r="A23" s="136"/>
      <c r="B23" s="97"/>
      <c r="C23" s="97"/>
      <c r="D23" s="97"/>
      <c r="E23" s="97"/>
      <c r="F23" s="113" t="s">
        <v>920</v>
      </c>
      <c r="G23" s="110"/>
      <c r="H23" s="110"/>
      <c r="I23" s="110"/>
      <c r="J23" s="110"/>
      <c r="K23" s="110"/>
      <c r="L23" s="111"/>
    </row>
    <row r="24" spans="1:12" ht="24" thickTop="1" thickBot="1" x14ac:dyDescent="0.35">
      <c r="A24" s="113" t="s">
        <v>923</v>
      </c>
      <c r="B24" s="110"/>
      <c r="C24" s="110"/>
      <c r="D24" s="110"/>
      <c r="E24" s="111"/>
      <c r="F24" s="113" t="s">
        <v>963</v>
      </c>
      <c r="G24" s="110"/>
      <c r="H24" s="110"/>
      <c r="I24" s="111"/>
      <c r="J24" s="162" t="s">
        <v>926</v>
      </c>
      <c r="K24" s="162"/>
      <c r="L24" s="129"/>
    </row>
    <row r="25" spans="1:12" ht="17.399999999999999" customHeight="1" thickTop="1" x14ac:dyDescent="0.3">
      <c r="A25" s="133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B25" s="134"/>
      <c r="C25" s="134"/>
      <c r="D25" s="134"/>
      <c r="E25" s="135"/>
      <c r="F25" s="97" t="str">
        <f>+IF($A$13="Gas fluorado",IF(AND($F$7&gt;=2500,$C$10="Reciclado/regenerado"),"APTO",IF(AND($F$7&gt;=2500,$C$10="Virgen"),"NO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G25" s="97"/>
      <c r="H25" s="97"/>
      <c r="I25" s="97"/>
      <c r="J25" s="97"/>
      <c r="K25" s="97"/>
      <c r="L25" s="112"/>
    </row>
    <row r="26" spans="1:12" ht="17.399999999999999" customHeight="1" thickBot="1" x14ac:dyDescent="0.35">
      <c r="A26" s="136"/>
      <c r="B26" s="97"/>
      <c r="C26" s="97"/>
      <c r="D26" s="97"/>
      <c r="E26" s="112"/>
      <c r="F26" s="97"/>
      <c r="G26" s="97"/>
      <c r="H26" s="97"/>
      <c r="I26" s="97"/>
      <c r="J26" s="97"/>
      <c r="K26" s="97"/>
      <c r="L26" s="112"/>
    </row>
    <row r="27" spans="1:12" ht="27.6" customHeight="1" thickTop="1" thickBot="1" x14ac:dyDescent="0.35">
      <c r="A27" s="136"/>
      <c r="B27" s="97"/>
      <c r="C27" s="97"/>
      <c r="D27" s="97"/>
      <c r="E27" s="112"/>
      <c r="F27" s="110" t="s">
        <v>921</v>
      </c>
      <c r="G27" s="110"/>
      <c r="H27" s="110"/>
      <c r="I27" s="110"/>
      <c r="J27" s="110"/>
      <c r="K27" s="110"/>
      <c r="L27" s="111"/>
    </row>
    <row r="28" spans="1:12" ht="18" customHeight="1" thickTop="1" thickBot="1" x14ac:dyDescent="0.35">
      <c r="A28" s="137"/>
      <c r="B28" s="99"/>
      <c r="C28" s="99"/>
      <c r="D28" s="99"/>
      <c r="E28" s="138"/>
      <c r="F28" s="97" t="str">
        <f>+IF($A$13="Gas fluorado",IF(AND($F$7&gt;=2500,$C$10="Reciclado/regenerado"),"APTO HASTA 01/01/2030",IF(AND($F$7&gt;=2500,$C$10="Virgen"),"NO APTO", IF(AND($F$7&lt;2500,$F$7&gt;=750,$C$10="Reciclado/regenerado"),"APTO",IF(AND($F$7&lt;2500,$F$7&gt;=750,$C$10="Virgen"),"APTO",IF($F$7&lt;750,"APTO","-"))))),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G28" s="97"/>
      <c r="H28" s="97"/>
      <c r="I28" s="97"/>
      <c r="J28" s="97"/>
      <c r="K28" s="97"/>
      <c r="L28" s="112"/>
    </row>
    <row r="29" spans="1:12" ht="24" thickTop="1" thickBot="1" x14ac:dyDescent="0.35">
      <c r="A29" s="113" t="s">
        <v>924</v>
      </c>
      <c r="B29" s="110"/>
      <c r="C29" s="110"/>
      <c r="D29" s="110"/>
      <c r="E29" s="111"/>
      <c r="F29" s="97"/>
      <c r="G29" s="97"/>
      <c r="H29" s="97"/>
      <c r="I29" s="97"/>
      <c r="J29" s="97"/>
      <c r="K29" s="97"/>
      <c r="L29" s="112"/>
    </row>
    <row r="30" spans="1:12" ht="17.399999999999999" customHeight="1" thickTop="1" thickBot="1" x14ac:dyDescent="0.35">
      <c r="A30" s="133" t="str">
        <f>+IF($A$13="Gas fluorado",IF(AND($F$7&gt;=2500,$C$10="Reciclado/regenerado"),"NO APTO",IF(AND($F$7&gt;=2500,$C$10="Virgen"),"NO APTO", IF($F$7&lt;2500,"APTO","-"))),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B30" s="134"/>
      <c r="C30" s="134"/>
      <c r="D30" s="134"/>
      <c r="E30" s="135"/>
      <c r="F30" s="97"/>
      <c r="G30" s="97"/>
      <c r="H30" s="97"/>
      <c r="I30" s="97"/>
      <c r="J30" s="97"/>
      <c r="K30" s="97"/>
      <c r="L30" s="112"/>
    </row>
    <row r="31" spans="1:12" ht="28.8" customHeight="1" thickTop="1" thickBot="1" x14ac:dyDescent="0.35">
      <c r="A31" s="136"/>
      <c r="B31" s="97"/>
      <c r="C31" s="97"/>
      <c r="D31" s="97"/>
      <c r="E31" s="112"/>
      <c r="F31" s="108" t="s">
        <v>922</v>
      </c>
      <c r="G31" s="109"/>
      <c r="H31" s="110"/>
      <c r="I31" s="110"/>
      <c r="J31" s="110"/>
      <c r="K31" s="110"/>
      <c r="L31" s="111"/>
    </row>
    <row r="32" spans="1:12" ht="17.399999999999999" customHeight="1" thickTop="1" x14ac:dyDescent="0.3">
      <c r="A32" s="136"/>
      <c r="B32" s="97"/>
      <c r="C32" s="97"/>
      <c r="D32" s="97"/>
      <c r="E32" s="112"/>
      <c r="F32" s="97" t="str">
        <f>+IF($A$13="Gas fluorado",IF(AND($F$7&lt;2500,$F$7&gt;=750,$C$10="Reciclado/regenerado"),"APTO",IF(AND($F$7&gt;=750,$C$10="Virgen"),"NO APTO", IF($F$7&lt;750,"APTO",IF($F$7&gt;=2500,"NO APTO","-")))),
IF(OR($A$13="Refrigerantes que daña la capa de ozono",$A$13="Gas fluorado y que daña la capa de ozono"),"PROHIBIDO SU USO",IF(OR($A$13="Refrigerante orgánico",$A$13="Refrigerante natural"),"Consultar condiciones mantenimiento en RSIF","SELECCIONA UN REFRIGERANTE")))</f>
        <v>APTO</v>
      </c>
      <c r="G32" s="97"/>
      <c r="H32" s="97"/>
      <c r="I32" s="97"/>
      <c r="J32" s="97"/>
      <c r="K32" s="97"/>
      <c r="L32" s="112"/>
    </row>
    <row r="33" spans="1:15" ht="17.399999999999999" customHeight="1" x14ac:dyDescent="0.3">
      <c r="A33" s="136"/>
      <c r="B33" s="97"/>
      <c r="C33" s="97"/>
      <c r="D33" s="97"/>
      <c r="E33" s="112"/>
      <c r="F33" s="97"/>
      <c r="G33" s="97"/>
      <c r="H33" s="97"/>
      <c r="I33" s="97"/>
      <c r="J33" s="97"/>
      <c r="K33" s="97"/>
      <c r="L33" s="112"/>
    </row>
    <row r="34" spans="1:15" ht="18" customHeight="1" thickBot="1" x14ac:dyDescent="0.35">
      <c r="A34" s="136"/>
      <c r="B34" s="97"/>
      <c r="C34" s="97"/>
      <c r="D34" s="97"/>
      <c r="E34" s="112"/>
      <c r="F34" s="97"/>
      <c r="G34" s="97"/>
      <c r="H34" s="97"/>
      <c r="I34" s="97"/>
      <c r="J34" s="97"/>
      <c r="K34" s="97"/>
      <c r="L34" s="112"/>
    </row>
    <row r="35" spans="1:15" ht="25.8" customHeight="1" thickTop="1" thickBot="1" x14ac:dyDescent="0.35">
      <c r="A35" s="136"/>
      <c r="B35" s="97"/>
      <c r="C35" s="97"/>
      <c r="D35" s="97"/>
      <c r="E35" s="112"/>
      <c r="F35" s="113" t="s">
        <v>928</v>
      </c>
      <c r="G35" s="110"/>
      <c r="H35" s="110"/>
      <c r="I35" s="111"/>
      <c r="J35" s="113" t="s">
        <v>931</v>
      </c>
      <c r="K35" s="110"/>
      <c r="L35" s="111"/>
    </row>
    <row r="36" spans="1:15" ht="33.6" customHeight="1" thickTop="1" x14ac:dyDescent="0.3">
      <c r="A36" s="136"/>
      <c r="B36" s="97"/>
      <c r="C36" s="97"/>
      <c r="D36" s="97"/>
      <c r="E36" s="112"/>
      <c r="F36" s="114" t="s">
        <v>929</v>
      </c>
      <c r="G36" s="115"/>
      <c r="H36" s="115"/>
      <c r="I36" s="116"/>
      <c r="J36" s="118" t="s">
        <v>930</v>
      </c>
      <c r="K36" s="118"/>
      <c r="L36" s="119"/>
    </row>
    <row r="37" spans="1:15" ht="33.6" customHeight="1" x14ac:dyDescent="0.3">
      <c r="A37" s="136"/>
      <c r="B37" s="97"/>
      <c r="C37" s="97"/>
      <c r="D37" s="97"/>
      <c r="E37" s="112"/>
      <c r="F37" s="117"/>
      <c r="G37" s="118"/>
      <c r="H37" s="118"/>
      <c r="I37" s="119"/>
      <c r="J37" s="118"/>
      <c r="K37" s="118"/>
      <c r="L37" s="119"/>
    </row>
    <row r="38" spans="1:15" ht="33.6" customHeight="1" x14ac:dyDescent="0.3">
      <c r="A38" s="136"/>
      <c r="B38" s="97"/>
      <c r="C38" s="97"/>
      <c r="D38" s="97"/>
      <c r="E38" s="112"/>
      <c r="F38" s="117"/>
      <c r="G38" s="118"/>
      <c r="H38" s="118"/>
      <c r="I38" s="119"/>
      <c r="J38" s="118"/>
      <c r="K38" s="118"/>
      <c r="L38" s="119"/>
    </row>
    <row r="39" spans="1:15" ht="33.6" customHeight="1" thickBot="1" x14ac:dyDescent="0.35">
      <c r="A39" s="136"/>
      <c r="B39" s="97"/>
      <c r="C39" s="97"/>
      <c r="D39" s="97"/>
      <c r="E39" s="112"/>
      <c r="F39" s="117"/>
      <c r="G39" s="118"/>
      <c r="H39" s="118"/>
      <c r="I39" s="119"/>
      <c r="J39" s="118"/>
      <c r="K39" s="118"/>
      <c r="L39" s="119"/>
    </row>
    <row r="40" spans="1:15" ht="36" thickBot="1" x14ac:dyDescent="0.35">
      <c r="A40" s="144" t="s">
        <v>949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6"/>
    </row>
    <row r="41" spans="1:15" ht="28.8" hidden="1" customHeight="1" thickTop="1" thickBot="1" x14ac:dyDescent="0.35">
      <c r="A41" s="147" t="s">
        <v>932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9"/>
      <c r="O41" s="15"/>
    </row>
    <row r="42" spans="1:15" ht="29.4" hidden="1" customHeight="1" thickTop="1" thickBot="1" x14ac:dyDescent="0.35">
      <c r="A42" s="150" t="s">
        <v>933</v>
      </c>
      <c r="B42" s="151"/>
      <c r="C42" s="152"/>
      <c r="D42" s="152"/>
      <c r="E42" s="153"/>
      <c r="F42" s="154" t="s">
        <v>934</v>
      </c>
      <c r="G42" s="152"/>
      <c r="H42" s="152"/>
      <c r="I42" s="152"/>
      <c r="J42" s="152"/>
      <c r="K42" s="152"/>
      <c r="L42" s="153"/>
      <c r="O42" s="15"/>
    </row>
    <row r="43" spans="1:15" ht="31.2" hidden="1" customHeight="1" thickTop="1" thickBot="1" x14ac:dyDescent="0.35">
      <c r="A43" s="87" t="s">
        <v>964</v>
      </c>
      <c r="B43" s="88"/>
      <c r="C43" s="78" t="s">
        <v>977</v>
      </c>
      <c r="D43" s="78"/>
      <c r="E43" s="79"/>
      <c r="F43" s="77" t="s">
        <v>965</v>
      </c>
      <c r="G43" s="78"/>
      <c r="H43" s="78"/>
      <c r="I43" s="78" t="s">
        <v>975</v>
      </c>
      <c r="J43" s="78"/>
      <c r="K43" s="78"/>
      <c r="L43" s="78"/>
      <c r="O43" s="15"/>
    </row>
    <row r="44" spans="1:15" ht="18" hidden="1" customHeight="1" x14ac:dyDescent="0.3">
      <c r="A44" s="94" t="str">
        <f>+IFERROR(IF(AND($A$13="Gas Fluorado",OR($J$10="HFC",$J$10="HFC/Anexo II",$J$10="PFC/HFC"),$F$7&gt;=150),
"NO APTO",
IF(AND($A$13="Gas Fluorado",OR($J$10="HFC",$J$10="HFC/Anexo II",$J$10="PFC/HFC"),$F$7&lt;150),
"APTO",
IF(AND($A$13="Gas Fluorado",OR($J$10&lt;&gt;"HFC",$J$10&lt;&gt;"HFC/Anexo II",$J$10&lt;&gt;"PFC/HFC"),$F$7&lt;150),"NO CONTEMPLADO EN EL REGLAMENTO", IF($A$13&lt;&gt;"Gas fluorado","SELECCIONA UN GAS FLUORADO","NO CONTEMPLADO EN EL REGLAMENTO")))),"SELECCIONA UN GAS FLUORADO")</f>
        <v>APTO</v>
      </c>
      <c r="B44" s="101"/>
      <c r="C44" s="100" t="str">
        <f>+IF(AND($A$13 = "Gas fluorado",$F$7&gt;=150), "NO APTO",
IF(AND($A$13 = "Gas fluorado",$F$7&lt;150), "NO APTO, SALVO QUE SE REQUIERA POR CUESTIONES DE SEGURIDAD","SELECCIONA UN GAS FLUORADO"))</f>
        <v>NO APTO, SALVO QUE SE REQUIERA POR CUESTIONES DE SEGURIDAD</v>
      </c>
      <c r="D44" s="95"/>
      <c r="E44" s="101"/>
      <c r="F44" s="97" t="str">
        <f>+IFERROR(IF(AND($A$13="Gas Fluorado",OR($J$10="HFC",$J$10="HFC/Anexo II",$J$10="PFC/HFC"),$F$7&gt;=150),
"NO APTO",
IF(AND($A$13="Gas Fluorado",OR($J$10="HFC",$J$10="HFC/Anexo II",$J$10="PFC/HFC"),$F$7&lt;150),
"APTO",
IF(AND($A$13="Gas Fluorado",OR($J$10&lt;&gt;"HFC",$J$10&lt;&gt;"HFC/Anexo II",$J$10&lt;&gt;"PFC/HFC",),$F$7&gt;150),"NO CONTEMPLADO EN EL REGLAMENTO", IF(AND($A$13="Gas Fluorado",OR($J$10&lt;&gt;"HFC",$J$10&lt;&gt;"HFC/Anexo II",$J$10&lt;&gt;"PFC/HFC"),$F$7&lt;150),"APTO",
IF($A$13&lt;&gt;"Gas fluorado","SELECCIONA UN GAS FLUORADO","-"))))),"SELECCIONA UN GAS FLUORADO")</f>
        <v>APTO</v>
      </c>
      <c r="G44" s="97"/>
      <c r="H44" s="97"/>
      <c r="I44" s="100" t="str">
        <f>+IF(AND($A$13="Gas fluorado",$F$7&lt;150),"APTO",
IF(AND($A$13="Gas fluorado",$F$7&gt;=150),"NO APTO",IF($A$13&lt;&gt;"Gas fluorado","SELECCIONA UN GAS FLUORADO","-")))</f>
        <v>APTO</v>
      </c>
      <c r="J44" s="95"/>
      <c r="K44" s="95"/>
      <c r="L44" s="101"/>
    </row>
    <row r="45" spans="1:15" hidden="1" x14ac:dyDescent="0.3">
      <c r="A45" s="96"/>
      <c r="B45" s="103"/>
      <c r="C45" s="102"/>
      <c r="D45" s="97"/>
      <c r="E45" s="103"/>
      <c r="F45" s="97"/>
      <c r="G45" s="97"/>
      <c r="H45" s="97"/>
      <c r="I45" s="102"/>
      <c r="J45" s="97"/>
      <c r="K45" s="97"/>
      <c r="L45" s="103"/>
    </row>
    <row r="46" spans="1:15" ht="23.4" hidden="1" thickBot="1" x14ac:dyDescent="0.35">
      <c r="A46" s="98"/>
      <c r="B46" s="156"/>
      <c r="C46" s="104"/>
      <c r="D46" s="155"/>
      <c r="E46" s="105"/>
      <c r="F46" s="99"/>
      <c r="G46" s="99"/>
      <c r="H46" s="99"/>
      <c r="I46" s="104"/>
      <c r="J46" s="155"/>
      <c r="K46" s="155"/>
      <c r="L46" s="105"/>
    </row>
    <row r="47" spans="1:15" ht="31.2" thickTop="1" thickBot="1" x14ac:dyDescent="0.35">
      <c r="A47" s="150" t="s">
        <v>935</v>
      </c>
      <c r="B47" s="151"/>
      <c r="C47" s="148"/>
      <c r="D47" s="148"/>
      <c r="E47" s="148"/>
      <c r="F47" s="151"/>
      <c r="G47" s="151"/>
      <c r="H47" s="151"/>
      <c r="I47" s="148"/>
      <c r="J47" s="148"/>
      <c r="K47" s="148"/>
      <c r="L47" s="149"/>
    </row>
    <row r="48" spans="1:15" ht="18" customHeight="1" thickTop="1" x14ac:dyDescent="0.3">
      <c r="A48" s="77" t="s">
        <v>950</v>
      </c>
      <c r="B48" s="78"/>
      <c r="C48" s="79"/>
      <c r="D48" s="77" t="s">
        <v>936</v>
      </c>
      <c r="E48" s="78"/>
      <c r="F48" s="78"/>
      <c r="G48" s="79"/>
      <c r="H48" s="77" t="s">
        <v>937</v>
      </c>
      <c r="I48" s="78"/>
      <c r="J48" s="78"/>
      <c r="K48" s="78"/>
      <c r="L48" s="79"/>
    </row>
    <row r="49" spans="1:12" ht="39.6" customHeight="1" thickBot="1" x14ac:dyDescent="0.35">
      <c r="A49" s="80"/>
      <c r="B49" s="81"/>
      <c r="C49" s="173"/>
      <c r="D49" s="80"/>
      <c r="E49" s="81"/>
      <c r="F49" s="81"/>
      <c r="G49" s="82"/>
      <c r="H49" s="174"/>
      <c r="I49" s="86"/>
      <c r="J49" s="86"/>
      <c r="K49" s="86"/>
      <c r="L49" s="173"/>
    </row>
    <row r="50" spans="1:12" ht="64.8" customHeight="1" thickTop="1" thickBot="1" x14ac:dyDescent="0.35">
      <c r="A50" s="87" t="s">
        <v>965</v>
      </c>
      <c r="B50" s="88"/>
      <c r="C50" s="16" t="s">
        <v>975</v>
      </c>
      <c r="D50" s="19" t="s">
        <v>965</v>
      </c>
      <c r="E50" s="87" t="s">
        <v>920</v>
      </c>
      <c r="F50" s="88"/>
      <c r="G50" s="19" t="s">
        <v>970</v>
      </c>
      <c r="H50" s="107" t="s">
        <v>979</v>
      </c>
      <c r="I50" s="78"/>
      <c r="J50" s="78"/>
      <c r="K50" s="78"/>
      <c r="L50" s="78"/>
    </row>
    <row r="51" spans="1:12" ht="39" customHeight="1" x14ac:dyDescent="0.3">
      <c r="A51" s="94" t="str">
        <f>+IF(AND($A$13="Gas fluorado",$F$7&gt;=150),"APTO",IF(AND($A$13="Gas fluorado",$F$7&lt;150),"APTO",IF($A$13&lt;&gt;"Gas fluorado","SELECCIONA UN GAS FLUORADO")))</f>
        <v>APTO</v>
      </c>
      <c r="B51" s="95"/>
      <c r="C51" s="83" t="str">
        <f>+IF(AND($A$13="Gas fluorado",$F$7&gt;=150),
"NO APTO, SALVO PARA CUMPLIR CON CONDICIONES DE SEGURIDAD",
IF(AND($A$13="Gas fluorado",$F$7&lt;150),"APTO",IF($A$13&lt;&gt;"Gas fluorado","SELECCIONA UN GAS FLUORADO")))</f>
        <v>APTO</v>
      </c>
      <c r="D51" s="83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II",$J$10&lt;&gt;"PFC/HFC"),$F$7&gt;=2500),"NO APTO, SALVO QUE SE REQUIERA PARA APLICACIONES POR DEBAJO DE -50ºC", IF(AND($A$13="Gas Fluorado",OR($J$10&lt;&gt;"HFC",$J$10&lt;&gt;"HFC/Anexo II",$J$10&lt;&gt;"PFC/HFC"),$F$7&lt;2500),"APTO",
IF($A$13&lt;&gt;"Gas fluorado","SELECCIONA UN GAS FLUORADO","-"))))),"SELECCIONA UN GAS FLUORADO")</f>
        <v>APTO</v>
      </c>
      <c r="E51" s="95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II",$J$10&lt;&gt;"PFC/HFC"),$F$7&gt;=2500),"NO APTO, SALVO QUE SE REQUIERA PARA APLICACIONES POR DEBAJO DE -50ºC", IF(AND($A$13="Gas Fluorado",OR($J$10&lt;&gt;"HFC",$J$10&lt;&gt;"HFC/Anexo II",$J$10&lt;&gt;"PFC/HFC"),$F$7&lt;2500),"APTO",
IF($A$13&lt;&gt;"Gas fluorado","SELECCIONA UN GAS FLUORADO","-"))))),"SELECCIONA UN GAS FLUORADO")</f>
        <v>APTO</v>
      </c>
      <c r="F51" s="95"/>
      <c r="G51" s="83" t="str">
        <f>+IF(AND($A$13="Gas Fluorado",$F$7&gt;=150),
"NO APTO, SALVO QUE SE REQUIERA POR CUESTIONES DE SEGURIDAD",
IF(AND($A$13="Gas Fluorado",$F$7&lt;150),
"APTO",
IF($A$13&lt;&gt;"Gas fluorado","SELECCIONA UN GAS FLUORADO","-")))</f>
        <v>APTO</v>
      </c>
      <c r="H51" s="97" t="str">
        <f>+IF(AND($A$13="Gas Fluorado",$F$7&gt;=150),
"NO APTO, SALVO QUE SE TRATE DE CIRCUITOS PRIMARIOS EN CASCADA, DONDE SE PODRÁN EMPLEAR REFRIGERANTES FLUORADOS CON PCA HASTA 1500",
IF(AND($A$13="Gas Fluorado",$F$7&lt;150),
"APTO",
IF($A$13&lt;&gt;"Gas fluorado","SELECCIONA UN GAS FLUORADO","-")))</f>
        <v>APTO</v>
      </c>
      <c r="I51" s="97"/>
      <c r="J51" s="97"/>
      <c r="K51" s="97"/>
      <c r="L51" s="166"/>
    </row>
    <row r="52" spans="1:12" ht="39" customHeight="1" x14ac:dyDescent="0.3">
      <c r="A52" s="96"/>
      <c r="B52" s="97"/>
      <c r="C52" s="106"/>
      <c r="D52" s="106"/>
      <c r="E52" s="97"/>
      <c r="F52" s="97"/>
      <c r="G52" s="106"/>
      <c r="H52" s="97"/>
      <c r="I52" s="97"/>
      <c r="J52" s="97"/>
      <c r="K52" s="97"/>
      <c r="L52" s="166"/>
    </row>
    <row r="53" spans="1:12" ht="58.2" customHeight="1" thickBot="1" x14ac:dyDescent="0.35">
      <c r="A53" s="98"/>
      <c r="B53" s="99"/>
      <c r="C53" s="84"/>
      <c r="D53" s="84"/>
      <c r="E53" s="99"/>
      <c r="F53" s="99"/>
      <c r="G53" s="84"/>
      <c r="H53" s="97"/>
      <c r="I53" s="97"/>
      <c r="J53" s="97"/>
      <c r="K53" s="97"/>
      <c r="L53" s="166"/>
    </row>
    <row r="54" spans="1:12" ht="24" thickTop="1" thickBot="1" x14ac:dyDescent="0.35">
      <c r="A54" s="90" t="s">
        <v>905</v>
      </c>
      <c r="B54" s="163"/>
      <c r="C54" s="86"/>
      <c r="D54" s="86"/>
      <c r="E54" s="163"/>
      <c r="F54" s="163"/>
      <c r="G54" s="86"/>
      <c r="H54" s="163"/>
      <c r="I54" s="163"/>
      <c r="J54" s="163"/>
      <c r="K54" s="163"/>
      <c r="L54" s="175"/>
    </row>
    <row r="55" spans="1:12" ht="24.6" customHeight="1" thickTop="1" thickBot="1" x14ac:dyDescent="0.35">
      <c r="A55" s="80" t="s">
        <v>938</v>
      </c>
      <c r="B55" s="81"/>
      <c r="C55" s="81"/>
      <c r="D55" s="81"/>
      <c r="E55" s="86"/>
      <c r="F55" s="86"/>
      <c r="G55" s="17"/>
      <c r="H55" s="80" t="s">
        <v>939</v>
      </c>
      <c r="I55" s="81"/>
      <c r="J55" s="81"/>
      <c r="K55" s="81"/>
      <c r="L55" s="82"/>
    </row>
    <row r="56" spans="1:12" ht="34.200000000000003" customHeight="1" thickTop="1" thickBot="1" x14ac:dyDescent="0.35">
      <c r="A56" s="87" t="s">
        <v>966</v>
      </c>
      <c r="B56" s="88"/>
      <c r="C56" s="87" t="s">
        <v>967</v>
      </c>
      <c r="D56" s="88"/>
      <c r="E56" s="78" t="s">
        <v>978</v>
      </c>
      <c r="F56" s="78"/>
      <c r="G56" s="78"/>
      <c r="H56" s="87" t="s">
        <v>974</v>
      </c>
      <c r="I56" s="88"/>
      <c r="J56" s="87" t="s">
        <v>968</v>
      </c>
      <c r="K56" s="89"/>
      <c r="L56" s="88"/>
    </row>
    <row r="57" spans="1:12" ht="17.399999999999999" customHeight="1" x14ac:dyDescent="0.3">
      <c r="A57" s="94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II",$J$10&lt;&gt;"PFC/HFC"),$F$7&gt;=2500),"APTO",
IF(AND($A$13="Gas Fluorado",OR($J$10&lt;&gt;"HFC",$J$10&lt;&gt;"HFC/Anexo II",$J$10&lt;&gt;"PFC/HFC"),$F$7&lt;2500),"APTO",
IF($A$13&lt;&gt;"Gas fluorado","SELECCIONA UN GAS FLUORADO","-"))))), "SELECCIONA UN GAS FLUORADO")</f>
        <v>APTO</v>
      </c>
      <c r="B57" s="95"/>
      <c r="C57" s="100" t="str">
        <f>+IF(AND($A$13="Gas Fluorado",$F$7&gt;=150),
"NO APTO, SALVO QUE SE REQUIERA PARA CUMPLIR REQUISITOS DE SEGURIDAD",
IF(AND($A$13="Gas Fluorado",$F$7&lt;150),
"APTO",
IF($A$13&lt;&gt;"Gas fluorado","SELECCIONA UN GAS FLUORADO","-")))</f>
        <v>APTO</v>
      </c>
      <c r="D57" s="101"/>
      <c r="E57" s="97" t="str">
        <f>+IF($A$13="Gas Fluorado","NO APTO, SALVO QUE SE REQUIERA PARA CUMPLIR REQUISITOS DE SEGURIDAD",
IF($A$13&lt;&gt;"Gas fluorado","SELECCIONA UN GAS FLUORADO","-"))</f>
        <v>NO APTO, SALVO QUE SE REQUIERA PARA CUMPLIR REQUISITOS DE SEGURIDAD</v>
      </c>
      <c r="F57" s="97"/>
      <c r="G57" s="97"/>
      <c r="H57" s="100" t="str">
        <f>+IFERROR(IF(AND($A$13="Gas Fluorado",OR($J$10="HFC",$J$10="HFC/Anexo II",$J$10="PFC/HFC"),$F$7&gt;=2500),
"NO APTO, SALVO QUE SE REQUIERA PARA APLICACIONES POR DEBAJO DE -50ºC",
IF(AND($A$13="Gas Fluorado",OR($J$10="HFC",$J$10="HFC/Anexo II",$J$10="PFC/HFC"),$F$7&lt;2500),
"APTO",
IF(AND($A$13="Gas Fluorado",OR($J$10&lt;&gt;"HFC",$J$10&lt;&gt;"HFC/Anexo II",$J$10&lt;&gt;"PFC/HFC"),$F$7&gt;=750),"APTO",
IF(AND($A$13="Gas Fluorado",OR($J$10&lt;&gt;"HFC",$J$10&lt;&gt;"HFC/Anexo II",$J$10&lt;&gt;"PFC/HFC"),$F$7&lt;750),"APTO",
IF($A$13&lt;&gt;"Gas fluorado","SELECCIONA UN GAS FLUORADO","-"))))),"SELECCIONA UN GAS FLUORADO")</f>
        <v>APTO</v>
      </c>
      <c r="I57" s="101"/>
      <c r="J57" s="97" t="str">
        <f>+IF(AND($A$13="Gas Fluorado",$F$7&gt;=750),
"NO APTO, SALVO QUE SE REQUIERA POR CONDICIONES DE SEGURIDAD",
IF(AND($A$13="Gas Fluorado",$F$7&lt;750),
"APTO",
IF($A$13&lt;&gt;"Gas fluorado","SELECCIONA UN GAS FLUORADO","-")))</f>
        <v>APTO</v>
      </c>
      <c r="K57" s="97"/>
      <c r="L57" s="166"/>
    </row>
    <row r="58" spans="1:12" x14ac:dyDescent="0.3">
      <c r="A58" s="96"/>
      <c r="B58" s="97"/>
      <c r="C58" s="102"/>
      <c r="D58" s="103"/>
      <c r="E58" s="97"/>
      <c r="F58" s="97"/>
      <c r="G58" s="97"/>
      <c r="H58" s="102"/>
      <c r="I58" s="103"/>
      <c r="J58" s="97"/>
      <c r="K58" s="97"/>
      <c r="L58" s="166"/>
    </row>
    <row r="59" spans="1:12" x14ac:dyDescent="0.3">
      <c r="A59" s="96"/>
      <c r="B59" s="97"/>
      <c r="C59" s="102"/>
      <c r="D59" s="103"/>
      <c r="E59" s="97"/>
      <c r="F59" s="97"/>
      <c r="G59" s="97"/>
      <c r="H59" s="102"/>
      <c r="I59" s="103"/>
      <c r="J59" s="97"/>
      <c r="K59" s="97"/>
      <c r="L59" s="166"/>
    </row>
    <row r="60" spans="1:12" ht="23.4" thickBot="1" x14ac:dyDescent="0.35">
      <c r="A60" s="98"/>
      <c r="B60" s="99"/>
      <c r="C60" s="104"/>
      <c r="D60" s="105"/>
      <c r="E60" s="99"/>
      <c r="F60" s="99"/>
      <c r="G60" s="99"/>
      <c r="H60" s="104"/>
      <c r="I60" s="105"/>
      <c r="J60" s="99"/>
      <c r="K60" s="99"/>
      <c r="L60" s="171"/>
    </row>
    <row r="61" spans="1:12" ht="24" thickTop="1" thickBot="1" x14ac:dyDescent="0.35">
      <c r="A61" s="179" t="s">
        <v>948</v>
      </c>
      <c r="B61" s="163"/>
      <c r="C61" s="86"/>
      <c r="D61" s="86"/>
      <c r="E61" s="163"/>
      <c r="F61" s="163"/>
      <c r="G61" s="163"/>
      <c r="H61" s="86"/>
      <c r="I61" s="86"/>
      <c r="J61" s="163"/>
      <c r="K61" s="163"/>
      <c r="L61" s="175"/>
    </row>
    <row r="62" spans="1:12" ht="24" thickTop="1" thickBot="1" x14ac:dyDescent="0.35">
      <c r="A62" s="77" t="s">
        <v>940</v>
      </c>
      <c r="B62" s="78"/>
      <c r="C62" s="78"/>
      <c r="D62" s="78"/>
      <c r="E62" s="79"/>
      <c r="F62" s="78" t="s">
        <v>941</v>
      </c>
      <c r="G62" s="78"/>
      <c r="H62" s="78"/>
      <c r="I62" s="78"/>
      <c r="J62" s="78"/>
      <c r="K62" s="78"/>
      <c r="L62" s="79"/>
    </row>
    <row r="63" spans="1:12" ht="36" customHeight="1" thickTop="1" thickBot="1" x14ac:dyDescent="0.35">
      <c r="A63" s="77" t="s">
        <v>942</v>
      </c>
      <c r="B63" s="78"/>
      <c r="C63" s="79"/>
      <c r="D63" s="77" t="s">
        <v>943</v>
      </c>
      <c r="E63" s="78"/>
      <c r="F63" s="176" t="s">
        <v>942</v>
      </c>
      <c r="G63" s="177"/>
      <c r="H63" s="177"/>
      <c r="I63" s="178"/>
      <c r="J63" s="78" t="s">
        <v>945</v>
      </c>
      <c r="K63" s="78"/>
      <c r="L63" s="79"/>
    </row>
    <row r="64" spans="1:12" ht="54.6" customHeight="1" thickTop="1" thickBot="1" x14ac:dyDescent="0.35">
      <c r="A64" s="19" t="s">
        <v>966</v>
      </c>
      <c r="B64" s="19" t="s">
        <v>967</v>
      </c>
      <c r="C64" s="19" t="s">
        <v>924</v>
      </c>
      <c r="D64" s="19" t="s">
        <v>966</v>
      </c>
      <c r="E64" s="18" t="s">
        <v>968</v>
      </c>
      <c r="F64" s="85" t="s">
        <v>946</v>
      </c>
      <c r="G64" s="163"/>
      <c r="H64" s="90" t="s">
        <v>947</v>
      </c>
      <c r="I64" s="91"/>
      <c r="J64" s="180" t="s">
        <v>972</v>
      </c>
      <c r="K64" s="180" t="s">
        <v>973</v>
      </c>
      <c r="L64" s="78" t="s">
        <v>984</v>
      </c>
    </row>
    <row r="65" spans="1:37" ht="72.599999999999994" customHeight="1" thickTop="1" thickBot="1" x14ac:dyDescent="0.35">
      <c r="A65" s="83" t="str">
        <f>+IF(AND($A$13="Gas Fluorado",$F$7&gt;=150),
"APTO",
IF(AND($A$13="Gas Fluorado",$F$7&lt;150),
"APTO",
IF($A$13&lt;&gt;"Gas fluorado","SELECCIONA UN GAS FLUORADO","-")))</f>
        <v>APTO</v>
      </c>
      <c r="B65" s="83" t="str">
        <f>+IF(AND($A$13="Gas Fluorado",$F$7&gt;=150),
"NO APTO, SALVO QUE SE REQUIERA POR CONDICIONES DE SEGURIDAD, EN ESE CASO, EL LÍMITE DE PCA SERÁ DE 750",
IF(AND($A$13="Gas Fluorado",$F$7&lt;150),
"APTO",
IF($A$13&lt;&gt;"Gas fluorado","SELECCIONA UN GAS FLUORADO","-")))</f>
        <v>APTO</v>
      </c>
      <c r="C65" s="95" t="str">
        <f>+IF($A$13="Gas Fluorado",
"NO APTO, SALVO QUE SE REQUIERA POR CONDICIONES DE SEGURIDAD, EN ESE CASO, EL LÍMITE DE PCA SERÁ DE 750",
IF($A$13&lt;&gt;"Gas fluorado","SELECCIONA UN GAS FLUORADO","-"))</f>
        <v>NO APTO, SALVO QUE SE REQUIERA POR CONDICIONES DE SEGURIDAD, EN ESE CASO, EL LÍMITE DE PCA SERÁ DE 750</v>
      </c>
      <c r="D65" s="83" t="str">
        <f>+IF(AND($A$13="Gas Fluorado",$F$7&gt;=150),
"APTO",
IF(AND($A$13="Gas Fluorado",$F$7&lt;150),
"APTO",
IF($A$13&lt;&gt;"Gas fluorado","SELECCIONA UN GAS FLUORADO","-")))</f>
        <v>APTO</v>
      </c>
      <c r="E65" s="97" t="str">
        <f>+IF(AND($A$13="Gas Fluorado",$F$7&gt;=150),
"NO APTO, SALVO QUE REQUIERA CUMPLIR CONDICIONES DE SEGURIDAD, SE PUEDE AUMENTAR EL PCA EN ESTOS CASOS HASTA 750",
IF(AND($A$13="Gas Fluorado",$F$7&lt;150),
"APTO",
IF($A$13&lt;&gt;"Gas fluorado","SELECCIONA UN GAS FLUORADO","-")))</f>
        <v>APTO</v>
      </c>
      <c r="F65" s="21" t="s">
        <v>971</v>
      </c>
      <c r="G65" s="24" t="s">
        <v>980</v>
      </c>
      <c r="H65" s="27" t="s">
        <v>966</v>
      </c>
      <c r="I65" s="22" t="s">
        <v>981</v>
      </c>
      <c r="J65" s="181"/>
      <c r="K65" s="181"/>
      <c r="L65" s="86"/>
    </row>
    <row r="66" spans="1:37" ht="90.6" customHeight="1" thickTop="1" x14ac:dyDescent="0.3">
      <c r="A66" s="106"/>
      <c r="B66" s="106"/>
      <c r="C66" s="97"/>
      <c r="D66" s="106"/>
      <c r="E66" s="97"/>
      <c r="F66" s="102" t="str">
        <f>+IF(AND($A$13="Gas Fluorado",$F$7&gt;=150),
"APTO",
IF(AND($A$13="Gas Fluorado",$F$7&lt;150),
"APTO",
IF($A$13&lt;&gt;"Gas fluorado","SELECCIONA UN GAS FLUORADO","-")))</f>
        <v>APTO</v>
      </c>
      <c r="G66" s="92" t="str">
        <f>+IF(AND($A$13="Gas Fluorado",$F$7&gt;=150),
"NO APTO, SALVO QUE SE REQUIERA POR CUESTIONES DE SEGURIDAD",
IF(AND($A$13="Gas Fluorado",$F$7&lt;150),
"APTO",
IF($A$13&lt;&gt;"Gas fluorado","SELECCIONA UN GAS FLUORADO","-")))</f>
        <v>APTO</v>
      </c>
      <c r="H66" s="185" t="str">
        <f>+IF(AND($A$13="Gas Fluorado",$F$7&gt;=150),
"APTO",
IF(AND($A$13="Gas Fluorado",$F$7&lt;150),
"APTO",
IF($A$13&lt;&gt;"Gas fluorado","SELECCIONA UN GAS FLUORADO","-")))</f>
        <v>APTO</v>
      </c>
      <c r="I66" s="184" t="str">
        <f>+IF(AND($A$13="Gas Fluorado",$F$7&gt;=150),
"NO APTO, SALVO QUE SE REQUIERA POR CUESTIONES DE SEGURIDAD",
IF(AND($A$13="Gas Fluorado",$F$7&lt;150),
"APTO",
IF($A$13&lt;&gt;"Gas fluorado","SELECCIONA UN GAS FLUORADO","-")))</f>
        <v>APTO</v>
      </c>
      <c r="J66" s="83" t="str">
        <f>+IF(AND($A$13="Gas Fluorado",$F$7&gt;=750),
"APTO",
IF(AND($A$13="Gas Fluorado",$F$7&lt;750),
"APTO",
IF($A$13&lt;&gt;"Gas fluorado","SELECCIONA UN GAS FLUORADO","-")))</f>
        <v>APTO</v>
      </c>
      <c r="K66" s="83" t="str">
        <f>+IF(AND($A$13="Gas Fluorado",$F$7&gt;=750),
"NO APTO, SALVO QUE SEA NECESARIO PARA CUMPLIR REQUISITOS DE SEGURIDAD",
IF(AND($A$13="Gas Fluorado",$F$7&lt;750),
"APTO",
IF($A$13&lt;&gt;"Gas fluorado","SELECCIONA UN GAS FLUORADO","-")))</f>
        <v>APTO</v>
      </c>
      <c r="L66" s="135" t="str">
        <f>+IF(AND($A$13="Gas Fluorado",$F$7&gt;=150),
"NO APTO, SALVO QUE SE REQUIERA CUMPLIR CONDICIONES DE SEGURIDAD",
IF(AND($A$13="Gas Fluorado",$F$7&lt;150),
"APTO",
IF($A$13&lt;&gt;"Gas fluorado","SELECCIONA UN GAS FLUORADO","-")))</f>
        <v>APTO</v>
      </c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38.6" customHeight="1" thickBot="1" x14ac:dyDescent="0.35">
      <c r="A67" s="84"/>
      <c r="B67" s="84"/>
      <c r="C67" s="99"/>
      <c r="D67" s="84"/>
      <c r="E67" s="99"/>
      <c r="F67" s="183"/>
      <c r="G67" s="93"/>
      <c r="H67" s="186"/>
      <c r="I67" s="103"/>
      <c r="J67" s="84"/>
      <c r="K67" s="84"/>
      <c r="L67" s="1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spans="1:37" ht="24" customHeight="1" thickTop="1" thickBot="1" x14ac:dyDescent="0.35">
      <c r="A68" s="182" t="s">
        <v>944</v>
      </c>
      <c r="B68" s="81"/>
      <c r="C68" s="81"/>
      <c r="D68" s="81"/>
      <c r="E68" s="81"/>
      <c r="F68" s="85" t="s">
        <v>946</v>
      </c>
      <c r="G68" s="86"/>
      <c r="H68" s="87" t="s">
        <v>947</v>
      </c>
      <c r="I68" s="88"/>
      <c r="J68" s="81" t="s">
        <v>961</v>
      </c>
      <c r="K68" s="81"/>
      <c r="L68" s="169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spans="1:37" ht="79.2" customHeight="1" thickTop="1" thickBot="1" x14ac:dyDescent="0.35">
      <c r="A69" s="87" t="s">
        <v>969</v>
      </c>
      <c r="B69" s="89"/>
      <c r="C69" s="88"/>
      <c r="D69" s="87" t="s">
        <v>970</v>
      </c>
      <c r="E69" s="89"/>
      <c r="F69" s="87" t="s">
        <v>976</v>
      </c>
      <c r="G69" s="88"/>
      <c r="H69" s="187" t="s">
        <v>976</v>
      </c>
      <c r="I69" s="188"/>
      <c r="J69" s="20" t="s">
        <v>965</v>
      </c>
      <c r="K69" s="19" t="s">
        <v>982</v>
      </c>
      <c r="L69" s="19" t="s">
        <v>976</v>
      </c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1:37" ht="35.4" customHeight="1" x14ac:dyDescent="0.3">
      <c r="A70" s="95" t="str">
        <f>+IF(AND($A$13="Gas Fluorado",$F$7&gt;=150),
"APTO",
IF(AND($A$13="Gas Fluorado",$F$7&lt;150),
"APTO",
IF($A$13&lt;&gt;"Gas fluorado","SELECCIONA UN GAS FLUORADO","-")))</f>
        <v>APTO</v>
      </c>
      <c r="B70" s="95"/>
      <c r="C70" s="95"/>
      <c r="D70" s="95" t="str">
        <f>+IF(AND($A$13="Gas Fluorado",$F$7&gt;=150),
"NO APTO, SALVO QUE REQUIERA CUMPLIR CONDICIONES DE SEGURIDAD, SE PUEDE AUMENTAR EL PCA EN ESTOS CASOS HASTA 750",
IF(AND($A$13="Gas Fluorado",$F$7&lt;150),
"APTO",
IF($A$13&lt;&gt;"Gas fluorado","SELECCIONA UN GAS FLUORADO","-")))</f>
        <v>APTO</v>
      </c>
      <c r="E70" s="95"/>
      <c r="F70" s="100" t="str">
        <f>+IF($A$13="Gas Fluorado",
"NO APTO, SALVO QUE SE REQUIERA POR CUESTIONES DE SEGURIDAD",
IF($A$13&lt;&gt;"Gas fluorado","SELECCIONA UN GAS FLUORADO","-"))</f>
        <v>NO APTO, SALVO QUE SE REQUIERA POR CUESTIONES DE SEGURIDAD</v>
      </c>
      <c r="G70" s="101"/>
      <c r="H70" s="100" t="str">
        <f>+IF($A$13="Gas Fluorado",
"NO APTO, SALVO QUE SE REQUIERA POR CUESTIONES DE SEGURIDAD",
IF($A$13&lt;&gt;"Gas fluorado","SELECCIONA UN GAS FLUORADO","-"))</f>
        <v>NO APTO, SALVO QUE SE REQUIERA POR CUESTIONES DE SEGURIDAD</v>
      </c>
      <c r="I70" s="95"/>
      <c r="J70" s="83" t="str">
        <f>+IFERROR(IF(AND($A$13="Gas Fluorado",OR($J$10="HFC",$J$10="HFC/Anexo II",$J$10="PFC/HFC",$J$10="PFC"),$F$7&gt;=750),
"APTO",
IF(AND($A$13="Gas Fluorado",OR($J$10="HFC",$J$10="HFC/Anexo II",$J$10="PFC/HFC",$J$10="PFC"),$F$7&lt;750),
"APTO",
IF(AND($A$13="Gas Fluorado",OR($J$10="Anexo II",),$F$7&gt;=750),"APTO",
IF(AND($A$13="Gas Fluorado",OR($J$10="Anexo II",),$F$7&lt;750),"APTO",
IF($A$13&lt;&gt;"Gas fluorado","SELECCIONA UN GAS FLUORADO","-"))))),"SELECCIONA UN GAS FLUORADO")</f>
        <v>APTO</v>
      </c>
      <c r="K70" s="83" t="str">
        <f>+IFERROR(IF(AND($A$13="Gas Fluorado",OR($J$10="HFC",$J$10="HFC/Anexo II",$J$10="PFC/HFC",$J$10="PFC"),$F$7&gt;=750),
"NO APTO",
IF(AND($A$13="Gas Fluorado",OR($J$10="HFC",$J$10="HFC/Anexo II",$J$10="PFC/HFC",$J$10="PFC"),$F$7&lt;750),
"APTO",
IF(AND($A$13="Gas Fluorado",OR($J$10="Anexo II"),$F$7&gt;=750),"NO APTO",
IF(AND($A$13="Gas Fluorado",OR($J$10="Anexo II"),$F$7&lt;750),"APTO",
IF($A$13&lt;&gt;"Gas fluorado","SELECCIONA UN GAS FLUORADO","-"))))),"SELECCIONA UN GAS FLUORADO")</f>
        <v>APTO</v>
      </c>
      <c r="L70" s="170" t="str">
        <f>+IF($A$13="Gas Fluorado",
"NO APTO",
IF($A$13&lt;&gt;"Gas fluorado","SELECCIONA UN GAS FLUORADO","-"))</f>
        <v>NO APTO</v>
      </c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13.4" customHeight="1" thickBot="1" x14ac:dyDescent="0.35">
      <c r="A71" s="99"/>
      <c r="B71" s="99"/>
      <c r="C71" s="99"/>
      <c r="D71" s="99"/>
      <c r="E71" s="99"/>
      <c r="F71" s="104"/>
      <c r="G71" s="105"/>
      <c r="H71" s="104"/>
      <c r="I71" s="155"/>
      <c r="J71" s="84"/>
      <c r="K71" s="84"/>
      <c r="L71" s="171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29.4" hidden="1" customHeight="1" thickTop="1" thickBot="1" x14ac:dyDescent="0.35">
      <c r="A72" s="90" t="s">
        <v>951</v>
      </c>
      <c r="B72" s="163"/>
      <c r="C72" s="163"/>
      <c r="D72" s="163"/>
      <c r="E72" s="163"/>
      <c r="F72" s="86"/>
      <c r="G72" s="86"/>
      <c r="H72" s="86"/>
      <c r="I72" s="86"/>
      <c r="J72" s="86"/>
      <c r="K72" s="86"/>
      <c r="L72" s="164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35.4" hidden="1" customHeight="1" thickTop="1" thickBot="1" x14ac:dyDescent="0.35">
      <c r="A73" s="78" t="s">
        <v>965</v>
      </c>
      <c r="B73" s="78"/>
      <c r="C73" s="78"/>
      <c r="D73" s="78"/>
      <c r="E73" s="78"/>
      <c r="F73" s="79"/>
      <c r="G73" s="90" t="s">
        <v>983</v>
      </c>
      <c r="H73" s="163"/>
      <c r="I73" s="163"/>
      <c r="J73" s="163"/>
      <c r="K73" s="163"/>
      <c r="L73" s="164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7.399999999999999" hidden="1" customHeight="1" thickTop="1" x14ac:dyDescent="0.3">
      <c r="A74" s="100" t="str">
        <f>+IF(AND($A$13="Gas Fluorado",$A$7="R-23"),
"NO APTO",
IF(AND($A$13="Gas Fluorado",$A$7&lt;&gt;"R-23"),
"APTO",
IF($A$13&lt;&gt;"Gas fluorado","SELECCIONA UN GAS FLUORADO","-")))</f>
        <v>APTO</v>
      </c>
      <c r="B74" s="95"/>
      <c r="C74" s="95"/>
      <c r="D74" s="95"/>
      <c r="E74" s="95"/>
      <c r="F74" s="101"/>
      <c r="G74" s="134" t="str">
        <f>+IFERROR(IF(AND($A$13="Gas Fluorado",$A$7="R-23"),
"NO APTO",
IF(AND($A$13="Gas Fluorado",$A$7&lt;&gt;"R-23", OR($J$10="HFC",$J$10="HFC/Anexo II",$J$10="PFC",$J$10="PFC/HFC",)),
"NO APTO, SALVO QUE SE REQUIERA CUMPLIR REQUISITOS DE SEGURIDAD",
IF($A$13&lt;&gt;"Gas fluorado","SELECCIONA UN GAS FLUORADO","APTO"))),"SELECCIONA UN GAS FLUORADO")</f>
        <v>NO APTO, SALVO QUE SE REQUIERA CUMPLIR REQUISITOS DE SEGURIDAD</v>
      </c>
      <c r="H74" s="134"/>
      <c r="I74" s="134"/>
      <c r="J74" s="134"/>
      <c r="K74" s="134"/>
      <c r="L74" s="165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1:37" hidden="1" x14ac:dyDescent="0.3">
      <c r="A75" s="102"/>
      <c r="B75" s="97"/>
      <c r="C75" s="97"/>
      <c r="D75" s="97"/>
      <c r="E75" s="97"/>
      <c r="F75" s="103"/>
      <c r="G75" s="97"/>
      <c r="H75" s="97"/>
      <c r="I75" s="97"/>
      <c r="J75" s="97"/>
      <c r="K75" s="97"/>
      <c r="L75" s="166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1:37" ht="18" hidden="1" customHeight="1" x14ac:dyDescent="0.3">
      <c r="A76" s="102"/>
      <c r="B76" s="97"/>
      <c r="C76" s="97"/>
      <c r="D76" s="97"/>
      <c r="E76" s="97"/>
      <c r="F76" s="103"/>
      <c r="G76" s="97"/>
      <c r="H76" s="97"/>
      <c r="I76" s="97"/>
      <c r="J76" s="97"/>
      <c r="K76" s="97"/>
      <c r="L76" s="166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idden="1" x14ac:dyDescent="0.3">
      <c r="A77" s="102"/>
      <c r="B77" s="97"/>
      <c r="C77" s="97"/>
      <c r="D77" s="97"/>
      <c r="E77" s="97"/>
      <c r="F77" s="103"/>
      <c r="G77" s="97"/>
      <c r="H77" s="97"/>
      <c r="I77" s="97"/>
      <c r="J77" s="97"/>
      <c r="K77" s="97"/>
      <c r="L77" s="166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1:37" ht="23.4" hidden="1" thickBot="1" x14ac:dyDescent="0.35">
      <c r="A78" s="104"/>
      <c r="B78" s="155"/>
      <c r="C78" s="155"/>
      <c r="D78" s="155"/>
      <c r="E78" s="155"/>
      <c r="F78" s="105"/>
      <c r="G78" s="167"/>
      <c r="H78" s="167"/>
      <c r="I78" s="167"/>
      <c r="J78" s="167"/>
      <c r="K78" s="167"/>
      <c r="L78" s="16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23.4" thickTop="1" x14ac:dyDescent="0.3"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x14ac:dyDescent="0.3"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3:37" x14ac:dyDescent="0.3"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3:37" x14ac:dyDescent="0.3"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3:37" x14ac:dyDescent="0.3"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3:37" x14ac:dyDescent="0.3">
      <c r="C84" s="42"/>
      <c r="D84" s="37"/>
      <c r="E84" s="37"/>
      <c r="F84" s="37"/>
      <c r="G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3:37" x14ac:dyDescent="0.3">
      <c r="C85" s="37"/>
      <c r="D85" s="37"/>
      <c r="E85" s="37"/>
      <c r="F85" s="37"/>
      <c r="G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3:37" x14ac:dyDescent="0.3">
      <c r="C86" s="37"/>
      <c r="D86" s="37"/>
      <c r="E86" s="37"/>
      <c r="F86" s="37"/>
      <c r="G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3:37" x14ac:dyDescent="0.3">
      <c r="C87" s="37"/>
      <c r="D87" s="37"/>
      <c r="E87" s="37"/>
      <c r="F87" s="37"/>
      <c r="G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3:37" x14ac:dyDescent="0.3">
      <c r="C88" s="37"/>
      <c r="D88" s="37"/>
      <c r="E88" s="37"/>
      <c r="F88" s="37"/>
      <c r="G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3:37" x14ac:dyDescent="0.3"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3:37" x14ac:dyDescent="0.3"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3:37" x14ac:dyDescent="0.3"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3:37" x14ac:dyDescent="0.3"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3:37" x14ac:dyDescent="0.3"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3:37" x14ac:dyDescent="0.3"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3:37" x14ac:dyDescent="0.3"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3:37" x14ac:dyDescent="0.3"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5:37" x14ac:dyDescent="0.3"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5:37" x14ac:dyDescent="0.3"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5:37" x14ac:dyDescent="0.3"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5:37" x14ac:dyDescent="0.3"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5:37" x14ac:dyDescent="0.3"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5:37" x14ac:dyDescent="0.3"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5:37" x14ac:dyDescent="0.3"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5:37" x14ac:dyDescent="0.3"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5:37" x14ac:dyDescent="0.3"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5:37" x14ac:dyDescent="0.3"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5:37" x14ac:dyDescent="0.3"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5:37" x14ac:dyDescent="0.3"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5:37" x14ac:dyDescent="0.3"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5:37" x14ac:dyDescent="0.3"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5:37" x14ac:dyDescent="0.3"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5:37" x14ac:dyDescent="0.3"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5:37" x14ac:dyDescent="0.3"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5:37" x14ac:dyDescent="0.3"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5:37" x14ac:dyDescent="0.3"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5:37" x14ac:dyDescent="0.3"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5:37" x14ac:dyDescent="0.3"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5:37" x14ac:dyDescent="0.3"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5:37" x14ac:dyDescent="0.3"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5:37" x14ac:dyDescent="0.3"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5:37" x14ac:dyDescent="0.3"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5:37" x14ac:dyDescent="0.3"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5:37" x14ac:dyDescent="0.3"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5:37" x14ac:dyDescent="0.3"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5:37" x14ac:dyDescent="0.3"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5:37" x14ac:dyDescent="0.3"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5:37" x14ac:dyDescent="0.3"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5:37" x14ac:dyDescent="0.3"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5:37" x14ac:dyDescent="0.3"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5:37" x14ac:dyDescent="0.3"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5:37" x14ac:dyDescent="0.3"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5:37" x14ac:dyDescent="0.3"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5:37" x14ac:dyDescent="0.3"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5:37" x14ac:dyDescent="0.3"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5:37" x14ac:dyDescent="0.3"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5:37" x14ac:dyDescent="0.3"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5:37" x14ac:dyDescent="0.3"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5:37" x14ac:dyDescent="0.3"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5:37" x14ac:dyDescent="0.3"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5:37" x14ac:dyDescent="0.3"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5:37" x14ac:dyDescent="0.3"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5:37" x14ac:dyDescent="0.3"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5:37" x14ac:dyDescent="0.3"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5:37" x14ac:dyDescent="0.3"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5:37" x14ac:dyDescent="0.3"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5:37" x14ac:dyDescent="0.3"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5:37" x14ac:dyDescent="0.3"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5:37" x14ac:dyDescent="0.3"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5:37" x14ac:dyDescent="0.3"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5:37" x14ac:dyDescent="0.3"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5:37" x14ac:dyDescent="0.3"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5:37" x14ac:dyDescent="0.3"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5:37" x14ac:dyDescent="0.3"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5:37" x14ac:dyDescent="0.3"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5:37" x14ac:dyDescent="0.3"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5:37" x14ac:dyDescent="0.3"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5:37" x14ac:dyDescent="0.3"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5:37" x14ac:dyDescent="0.3"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5:37" x14ac:dyDescent="0.3"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5:37" x14ac:dyDescent="0.3"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5:37" x14ac:dyDescent="0.3"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5:37" x14ac:dyDescent="0.3"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5:37" x14ac:dyDescent="0.3"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5:37" x14ac:dyDescent="0.3"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5:37" x14ac:dyDescent="0.3"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5:37" x14ac:dyDescent="0.3"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5:37" x14ac:dyDescent="0.3"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5:37" x14ac:dyDescent="0.3"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5:37" x14ac:dyDescent="0.3"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5:37" x14ac:dyDescent="0.3"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5:37" x14ac:dyDescent="0.3"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5:37" x14ac:dyDescent="0.3"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5:37" x14ac:dyDescent="0.3"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5:37" x14ac:dyDescent="0.3"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5:37" x14ac:dyDescent="0.3"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5:37" x14ac:dyDescent="0.3"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5:37" x14ac:dyDescent="0.3"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5:37" x14ac:dyDescent="0.3"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5:37" x14ac:dyDescent="0.3"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5:37" x14ac:dyDescent="0.3"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5:37" x14ac:dyDescent="0.3"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5:37" x14ac:dyDescent="0.3"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5:37" x14ac:dyDescent="0.3"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5:37" x14ac:dyDescent="0.3"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5:37" x14ac:dyDescent="0.3"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5:37" x14ac:dyDescent="0.3"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5:37" x14ac:dyDescent="0.3"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5:37" x14ac:dyDescent="0.3"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5:37" x14ac:dyDescent="0.3"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5:37" x14ac:dyDescent="0.3"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5:37" x14ac:dyDescent="0.3"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5:37" x14ac:dyDescent="0.3"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5:37" x14ac:dyDescent="0.3"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spans="15:37" x14ac:dyDescent="0.3"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spans="15:37" x14ac:dyDescent="0.3"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spans="15:37" x14ac:dyDescent="0.3"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spans="15:37" x14ac:dyDescent="0.3"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spans="15:37" x14ac:dyDescent="0.3"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spans="15:37" x14ac:dyDescent="0.3"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spans="15:37" x14ac:dyDescent="0.3"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spans="15:37" x14ac:dyDescent="0.3"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spans="15:37" x14ac:dyDescent="0.3"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spans="15:37" x14ac:dyDescent="0.3"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spans="15:37" x14ac:dyDescent="0.3"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spans="15:37" x14ac:dyDescent="0.3"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spans="15:37" x14ac:dyDescent="0.3"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spans="15:37" x14ac:dyDescent="0.3"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spans="15:37" x14ac:dyDescent="0.3"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spans="15:37" x14ac:dyDescent="0.3"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spans="15:37" x14ac:dyDescent="0.3"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spans="15:37" x14ac:dyDescent="0.3"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spans="15:37" x14ac:dyDescent="0.3"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spans="15:37" x14ac:dyDescent="0.3"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spans="15:37" x14ac:dyDescent="0.3"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spans="15:37" x14ac:dyDescent="0.3"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spans="15:37" x14ac:dyDescent="0.3"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spans="15:37" x14ac:dyDescent="0.3"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spans="15:37" x14ac:dyDescent="0.3"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spans="15:37" x14ac:dyDescent="0.3"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spans="15:37" x14ac:dyDescent="0.3"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spans="15:37" x14ac:dyDescent="0.3"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spans="15:37" x14ac:dyDescent="0.3"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spans="15:37" x14ac:dyDescent="0.3"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spans="15:37" x14ac:dyDescent="0.3"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15:37" x14ac:dyDescent="0.3"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15:37" x14ac:dyDescent="0.3"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spans="15:37" x14ac:dyDescent="0.3"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spans="15:37" x14ac:dyDescent="0.3"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spans="15:37" x14ac:dyDescent="0.3"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spans="15:37" x14ac:dyDescent="0.3"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spans="15:37" x14ac:dyDescent="0.3"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spans="15:37" x14ac:dyDescent="0.3"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spans="15:37" x14ac:dyDescent="0.3"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spans="15:37" x14ac:dyDescent="0.3"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spans="15:37" x14ac:dyDescent="0.3"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spans="15:37" x14ac:dyDescent="0.3"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spans="15:37" x14ac:dyDescent="0.3"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spans="15:37" x14ac:dyDescent="0.3"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spans="15:37" x14ac:dyDescent="0.3"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spans="15:37" x14ac:dyDescent="0.3"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spans="15:37" x14ac:dyDescent="0.3"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spans="15:37" x14ac:dyDescent="0.3"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spans="15:37" x14ac:dyDescent="0.3"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spans="15:37" x14ac:dyDescent="0.3"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spans="15:37" x14ac:dyDescent="0.3"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spans="15:37" x14ac:dyDescent="0.3"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spans="15:37" x14ac:dyDescent="0.3"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spans="15:37" x14ac:dyDescent="0.3"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spans="15:37" x14ac:dyDescent="0.3"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spans="15:37" x14ac:dyDescent="0.3"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spans="15:37" x14ac:dyDescent="0.3"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spans="15:37" x14ac:dyDescent="0.3"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spans="15:37" x14ac:dyDescent="0.3"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spans="15:37" x14ac:dyDescent="0.3"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spans="15:37" x14ac:dyDescent="0.3"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spans="15:37" x14ac:dyDescent="0.3"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spans="15:37" x14ac:dyDescent="0.3"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spans="15:37" x14ac:dyDescent="0.3"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spans="15:37" x14ac:dyDescent="0.3"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spans="15:37" x14ac:dyDescent="0.3"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spans="15:37" x14ac:dyDescent="0.3"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spans="15:37" x14ac:dyDescent="0.3"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spans="15:37" x14ac:dyDescent="0.3"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spans="15:37" x14ac:dyDescent="0.3"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spans="15:37" x14ac:dyDescent="0.3"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spans="15:37" x14ac:dyDescent="0.3"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</sheetData>
  <mergeCells count="125">
    <mergeCell ref="J64:J65"/>
    <mergeCell ref="K64:K65"/>
    <mergeCell ref="L64:L65"/>
    <mergeCell ref="J66:J67"/>
    <mergeCell ref="K66:K67"/>
    <mergeCell ref="L66:L67"/>
    <mergeCell ref="A72:L72"/>
    <mergeCell ref="A68:E68"/>
    <mergeCell ref="F66:F67"/>
    <mergeCell ref="D65:D67"/>
    <mergeCell ref="E65:E67"/>
    <mergeCell ref="I66:I67"/>
    <mergeCell ref="A69:C69"/>
    <mergeCell ref="D69:E69"/>
    <mergeCell ref="H66:H67"/>
    <mergeCell ref="F64:G64"/>
    <mergeCell ref="A65:A67"/>
    <mergeCell ref="F69:G69"/>
    <mergeCell ref="H69:I69"/>
    <mergeCell ref="F70:G71"/>
    <mergeCell ref="H70:I71"/>
    <mergeCell ref="A70:C71"/>
    <mergeCell ref="D70:E71"/>
    <mergeCell ref="J70:J71"/>
    <mergeCell ref="A73:F73"/>
    <mergeCell ref="A74:F78"/>
    <mergeCell ref="G73:L73"/>
    <mergeCell ref="G74:L78"/>
    <mergeCell ref="J68:L68"/>
    <mergeCell ref="L70:L71"/>
    <mergeCell ref="C2:I4"/>
    <mergeCell ref="A47:L47"/>
    <mergeCell ref="A48:C49"/>
    <mergeCell ref="H48:L49"/>
    <mergeCell ref="H51:L53"/>
    <mergeCell ref="A54:L54"/>
    <mergeCell ref="H55:L55"/>
    <mergeCell ref="A55:F55"/>
    <mergeCell ref="F63:I63"/>
    <mergeCell ref="J63:L63"/>
    <mergeCell ref="D63:E63"/>
    <mergeCell ref="A63:C63"/>
    <mergeCell ref="A61:L61"/>
    <mergeCell ref="A62:E62"/>
    <mergeCell ref="F62:L62"/>
    <mergeCell ref="H57:I60"/>
    <mergeCell ref="J57:L60"/>
    <mergeCell ref="F7:I8"/>
    <mergeCell ref="F9:I9"/>
    <mergeCell ref="F10:I11"/>
    <mergeCell ref="A6:E6"/>
    <mergeCell ref="F6:I6"/>
    <mergeCell ref="J6:L6"/>
    <mergeCell ref="J9:L9"/>
    <mergeCell ref="J7:L8"/>
    <mergeCell ref="J10:L11"/>
    <mergeCell ref="F28:L30"/>
    <mergeCell ref="F19:I19"/>
    <mergeCell ref="J19:L19"/>
    <mergeCell ref="F24:I24"/>
    <mergeCell ref="J24:L24"/>
    <mergeCell ref="A12:E12"/>
    <mergeCell ref="A13:E15"/>
    <mergeCell ref="F12:L12"/>
    <mergeCell ref="F13:L15"/>
    <mergeCell ref="A40:L40"/>
    <mergeCell ref="A41:L41"/>
    <mergeCell ref="A42:E42"/>
    <mergeCell ref="F42:L42"/>
    <mergeCell ref="A43:B43"/>
    <mergeCell ref="C43:E43"/>
    <mergeCell ref="I43:L43"/>
    <mergeCell ref="F43:H43"/>
    <mergeCell ref="F44:H46"/>
    <mergeCell ref="I44:L46"/>
    <mergeCell ref="A44:B46"/>
    <mergeCell ref="C44:E46"/>
    <mergeCell ref="F31:L31"/>
    <mergeCell ref="F32:L34"/>
    <mergeCell ref="F35:I35"/>
    <mergeCell ref="J35:L35"/>
    <mergeCell ref="F36:I39"/>
    <mergeCell ref="J36:L39"/>
    <mergeCell ref="F27:L27"/>
    <mergeCell ref="A7:E9"/>
    <mergeCell ref="A10:B11"/>
    <mergeCell ref="C10:E11"/>
    <mergeCell ref="F20:I22"/>
    <mergeCell ref="J20:L22"/>
    <mergeCell ref="A16:L16"/>
    <mergeCell ref="A29:E29"/>
    <mergeCell ref="A25:E28"/>
    <mergeCell ref="A30:E39"/>
    <mergeCell ref="A17:E17"/>
    <mergeCell ref="F17:L17"/>
    <mergeCell ref="A18:E18"/>
    <mergeCell ref="F18:L18"/>
    <mergeCell ref="A19:E23"/>
    <mergeCell ref="A24:E24"/>
    <mergeCell ref="F23:L23"/>
    <mergeCell ref="F25:L26"/>
    <mergeCell ref="D48:G49"/>
    <mergeCell ref="K70:K71"/>
    <mergeCell ref="F68:G68"/>
    <mergeCell ref="H68:I68"/>
    <mergeCell ref="H56:I56"/>
    <mergeCell ref="J56:L56"/>
    <mergeCell ref="E56:G56"/>
    <mergeCell ref="C56:D56"/>
    <mergeCell ref="A56:B56"/>
    <mergeCell ref="H64:I64"/>
    <mergeCell ref="G66:G67"/>
    <mergeCell ref="A57:B60"/>
    <mergeCell ref="C57:D60"/>
    <mergeCell ref="E57:G60"/>
    <mergeCell ref="A50:B50"/>
    <mergeCell ref="A51:B53"/>
    <mergeCell ref="E50:F50"/>
    <mergeCell ref="B65:B67"/>
    <mergeCell ref="C65:C67"/>
    <mergeCell ref="H50:L50"/>
    <mergeCell ref="D51:D53"/>
    <mergeCell ref="E51:F53"/>
    <mergeCell ref="C51:C53"/>
    <mergeCell ref="G51:G53"/>
  </mergeCells>
  <conditionalFormatting sqref="A19 F20:G20 J20 A25 F25:G25 F28:G28 A30 F32:G32">
    <cfRule type="cellIs" dxfId="16" priority="13" operator="equal">
      <formula>"NO APTO"</formula>
    </cfRule>
  </conditionalFormatting>
  <conditionalFormatting sqref="A65:C65">
    <cfRule type="containsText" dxfId="15" priority="3" operator="containsText" text="NO APTO. ">
      <formula>NOT(ISERROR(SEARCH("NO APTO. ",A65)))</formula>
    </cfRule>
  </conditionalFormatting>
  <conditionalFormatting sqref="A48:D48 H48:L49 A49:C49 C50 H50 A50:A51 C51:D51 H51:L53 A54:L55 A56:A57 C56:C57 E56:E57 H56:H57 J56:J57 A61:L63 A64 C64:D64 F64 H64:L64 A65:I65 F66:L66 F67 A68:F68 H68:L68 F69:I69 K69:L69 A69:A70 D69:D70 J69:J70 L70 A72:L72 A73:A74 G73:G74 A18:L42 A43:A44 C43:C44 F43:F44 I44 A47:L47">
    <cfRule type="cellIs" dxfId="14" priority="7" operator="equal">
      <formula>"PROHIBIDO SU USO"</formula>
    </cfRule>
  </conditionalFormatting>
  <conditionalFormatting sqref="A48:D48 H48:L49 A49:C49 C50 H50 A50:A51 C51:D51 H51:L53 A54:L55 A56:A57 C56:C57 E56:E57 H56:H57 J56:J57 A61:L63 A64 C64:D64 F64 H64:L64 A65:I65 F66:L66 F67 A68:F68 H68:L68 F69:I69 K69:L69 A69:A70 D69:D70 J69:J70 L70 A72:L72 A73:A74 G73:G74">
    <cfRule type="containsText" dxfId="13" priority="4" operator="containsText" text="NO APTO DESDE">
      <formula>NOT(ISERROR(SEARCH("NO APTO DESDE",A48)))</formula>
    </cfRule>
  </conditionalFormatting>
  <conditionalFormatting sqref="A16:L39">
    <cfRule type="cellIs" dxfId="12" priority="6" operator="equal">
      <formula>"Consultar condiciones mantenimiento en RSIF"</formula>
    </cfRule>
  </conditionalFormatting>
  <conditionalFormatting sqref="A16:L78">
    <cfRule type="cellIs" dxfId="11" priority="14" operator="equal">
      <formula>"APTO"</formula>
    </cfRule>
  </conditionalFormatting>
  <conditionalFormatting sqref="A19:L39">
    <cfRule type="cellIs" dxfId="10" priority="5" operator="equal">
      <formula>"SELECCIONA UN REFRIGERANTE"</formula>
    </cfRule>
  </conditionalFormatting>
  <conditionalFormatting sqref="A40:L42 A43:A44 C43:C44 F43:F44 I44 A47:L47 A48:D48 H48:L49 A49:C49 C50 H50 A50:A51 C51:D51 H51:L53 A54:L55 A56:A57 C56:C57 E56:E57 H56:H57 J56:J57 A61:L63 A64 C64:D64 F64 H64:L64 A65:I65 F66:L66 F67 A68:F68 H68:L68 F69:I69 K69:L69 A69:A70 D69:D70 J69:J70 L70 A72:L72 A73:A74 G73:G74">
    <cfRule type="cellIs" dxfId="9" priority="10" operator="equal">
      <formula>"APTO"</formula>
    </cfRule>
  </conditionalFormatting>
  <conditionalFormatting sqref="A40:L78">
    <cfRule type="cellIs" dxfId="8" priority="11" operator="equal">
      <formula>"NO APTO"</formula>
    </cfRule>
  </conditionalFormatting>
  <conditionalFormatting sqref="A42:L78">
    <cfRule type="cellIs" dxfId="7" priority="1" operator="equal">
      <formula>"NO CONTEMPLADO EN EL REGLAMENTO"</formula>
    </cfRule>
  </conditionalFormatting>
  <conditionalFormatting sqref="A43:XFD78">
    <cfRule type="cellIs" dxfId="6" priority="2" operator="equal">
      <formula>"SELECCIONA UN GAS FLUORADO"</formula>
    </cfRule>
  </conditionalFormatting>
  <conditionalFormatting sqref="F28:L30">
    <cfRule type="cellIs" dxfId="5" priority="12" operator="equal">
      <formula>"APTO HASTA 01/01/2030"</formula>
    </cfRule>
  </conditionalFormatting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58BBE60C-CEBD-4BF6-80C1-983E1B6BD8B6}">
            <xm:f>NOT(ISERROR(SEARCH("NO APTO, SALVO ",A42)))</xm:f>
            <xm:f>"NO APTO, SALVO "</xm:f>
            <x14:dxf>
              <font>
                <b/>
                <i/>
              </font>
              <fill>
                <patternFill>
                  <bgColor rgb="FFFFC000"/>
                </patternFill>
              </fill>
            </x14:dxf>
          </x14:cfRule>
          <xm:sqref>A42:L78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5519070-8798-4DCA-9F28-C2EBC2F4D768}">
          <x14:formula1>
            <xm:f>Hoja3!$J$16:$J$17</xm:f>
          </x14:formula1>
          <xm:sqref>C10:E11</xm:sqref>
        </x14:dataValidation>
        <x14:dataValidation type="list" allowBlank="1" showInputMessage="1" showErrorMessage="1" xr:uid="{D8D36432-7757-4104-9F3B-06C2E389B0B5}">
          <x14:formula1>
            <xm:f>REFRIGERANTES!$F$10:$F$172</xm:f>
          </x14:formula1>
          <xm:sqref>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A1CD6-BE99-4C29-8D51-2B13A0A7C7A6}">
  <dimension ref="A2:AA30"/>
  <sheetViews>
    <sheetView showGridLines="0" zoomScaleNormal="100" zoomScaleSheetLayoutView="80" workbookViewId="0">
      <selection sqref="A1:XFD1048576"/>
    </sheetView>
  </sheetViews>
  <sheetFormatPr baseColWidth="10" defaultRowHeight="22.8" x14ac:dyDescent="0.3"/>
  <cols>
    <col min="1" max="1" width="21.21875" style="25" customWidth="1"/>
    <col min="2" max="2" width="29.21875" style="25" customWidth="1"/>
    <col min="3" max="3" width="27.77734375" style="25" customWidth="1"/>
    <col min="4" max="4" width="36.33203125" style="25" customWidth="1"/>
    <col min="5" max="5" width="26.44140625" style="25" customWidth="1"/>
    <col min="6" max="6" width="30.77734375" style="25" customWidth="1"/>
    <col min="7" max="7" width="29.6640625" style="25" customWidth="1"/>
    <col min="8" max="8" width="21" style="25" customWidth="1"/>
    <col min="9" max="9" width="23.77734375" style="25" customWidth="1"/>
    <col min="10" max="10" width="22.21875" style="25" customWidth="1"/>
    <col min="11" max="11" width="21.5546875" style="25" customWidth="1"/>
    <col min="12" max="12" width="27.21875" style="25" customWidth="1"/>
    <col min="13" max="26" width="11.5546875" style="25"/>
    <col min="27" max="27" width="11.5546875" style="37"/>
    <col min="28" max="16384" width="11.5546875" style="25"/>
  </cols>
  <sheetData>
    <row r="2" spans="1:15" x14ac:dyDescent="0.3">
      <c r="C2" s="172" t="s">
        <v>991</v>
      </c>
      <c r="D2" s="172"/>
      <c r="E2" s="172"/>
      <c r="F2" s="172"/>
      <c r="G2" s="172"/>
      <c r="H2" s="172"/>
      <c r="I2" s="172"/>
    </row>
    <row r="3" spans="1:15" ht="17.399999999999999" customHeight="1" x14ac:dyDescent="0.3">
      <c r="C3" s="172"/>
      <c r="D3" s="172"/>
      <c r="E3" s="172"/>
      <c r="F3" s="172"/>
      <c r="G3" s="172"/>
      <c r="H3" s="172"/>
      <c r="I3" s="172"/>
      <c r="J3" s="26"/>
    </row>
    <row r="4" spans="1:15" ht="30.6" customHeight="1" x14ac:dyDescent="0.3">
      <c r="C4" s="172"/>
      <c r="D4" s="172"/>
      <c r="E4" s="172"/>
      <c r="F4" s="172"/>
      <c r="G4" s="172"/>
      <c r="H4" s="172"/>
      <c r="I4" s="172"/>
    </row>
    <row r="5" spans="1:15" ht="82.2" customHeight="1" thickBot="1" x14ac:dyDescent="0.35">
      <c r="B5" s="23"/>
      <c r="C5" s="23"/>
      <c r="D5" s="23"/>
      <c r="E5" s="23"/>
    </row>
    <row r="6" spans="1:15" ht="24" thickTop="1" thickBot="1" x14ac:dyDescent="0.35">
      <c r="A6" s="113" t="s">
        <v>855</v>
      </c>
      <c r="B6" s="110"/>
      <c r="C6" s="110"/>
      <c r="D6" s="110"/>
      <c r="E6" s="111"/>
      <c r="F6" s="113" t="s">
        <v>856</v>
      </c>
      <c r="G6" s="110"/>
      <c r="H6" s="110"/>
      <c r="I6" s="111"/>
      <c r="J6" s="113" t="s">
        <v>857</v>
      </c>
      <c r="K6" s="110"/>
      <c r="L6" s="111"/>
    </row>
    <row r="7" spans="1:15" ht="17.399999999999999" customHeight="1" thickTop="1" x14ac:dyDescent="0.3">
      <c r="A7" s="225" t="s">
        <v>584</v>
      </c>
      <c r="B7" s="198"/>
      <c r="C7" s="198"/>
      <c r="D7" s="198"/>
      <c r="E7" s="226"/>
      <c r="F7" s="120">
        <f>+IFERROR(VLOOKUP(A7,REFRIGERANTES!$F$10:$P$175,11,FALSE),"SELECCIONE EL REFRIGERANTE CON LA LISTA DESPLEGABLE")</f>
        <v>675</v>
      </c>
      <c r="G7" s="121"/>
      <c r="H7" s="121"/>
      <c r="I7" s="122"/>
      <c r="J7" s="121">
        <f>+IFERROR(VLOOKUP(A7,REFRIGERANTES!$F$10:$Q$175,12,FALSE),"SELECCIONE EL REFRIGERANTE CON LA LISTA DESPLEGABLE")</f>
        <v>0</v>
      </c>
      <c r="K7" s="121"/>
      <c r="L7" s="122"/>
    </row>
    <row r="8" spans="1:15" ht="34.200000000000003" customHeight="1" thickBot="1" x14ac:dyDescent="0.35">
      <c r="A8" s="227"/>
      <c r="B8" s="193"/>
      <c r="C8" s="193"/>
      <c r="D8" s="193"/>
      <c r="E8" s="228"/>
      <c r="F8" s="123"/>
      <c r="G8" s="124"/>
      <c r="H8" s="124"/>
      <c r="I8" s="125"/>
      <c r="J8" s="124"/>
      <c r="K8" s="124"/>
      <c r="L8" s="125"/>
    </row>
    <row r="9" spans="1:15" ht="55.2" customHeight="1" thickTop="1" thickBot="1" x14ac:dyDescent="0.35">
      <c r="A9" s="227"/>
      <c r="B9" s="193"/>
      <c r="C9" s="193"/>
      <c r="D9" s="193"/>
      <c r="E9" s="193"/>
      <c r="F9" s="33" t="s">
        <v>994</v>
      </c>
      <c r="G9" s="222" t="s">
        <v>993</v>
      </c>
      <c r="H9" s="204"/>
      <c r="I9" s="34" t="s">
        <v>995</v>
      </c>
      <c r="J9" s="110" t="s">
        <v>952</v>
      </c>
      <c r="K9" s="110"/>
      <c r="L9" s="111"/>
    </row>
    <row r="10" spans="1:15" ht="17.399999999999999" customHeight="1" thickTop="1" x14ac:dyDescent="0.3">
      <c r="A10" s="126" t="s">
        <v>915</v>
      </c>
      <c r="B10" s="127"/>
      <c r="C10" s="120" t="s">
        <v>917</v>
      </c>
      <c r="D10" s="121"/>
      <c r="E10" s="121"/>
      <c r="F10" s="215">
        <f>5*1000/F7</f>
        <v>7.4074074074074074</v>
      </c>
      <c r="G10" s="217">
        <f>50*1000/F7</f>
        <v>74.074074074074076</v>
      </c>
      <c r="H10" s="218"/>
      <c r="I10" s="215">
        <f>500*1000/F7</f>
        <v>740.74074074074076</v>
      </c>
      <c r="J10" s="124" t="str">
        <f>IFERROR(VLOOKUP(A7,REFRIGERANTES!$F$7:$U$175,16,FALSE),"SELECCIONA UN REFRIGERANTE")</f>
        <v>HFC</v>
      </c>
      <c r="K10" s="124"/>
      <c r="L10" s="125"/>
    </row>
    <row r="11" spans="1:15" ht="34.200000000000003" customHeight="1" thickBot="1" x14ac:dyDescent="0.35">
      <c r="A11" s="128"/>
      <c r="B11" s="129"/>
      <c r="C11" s="130"/>
      <c r="D11" s="131"/>
      <c r="E11" s="131"/>
      <c r="F11" s="216"/>
      <c r="G11" s="219"/>
      <c r="H11" s="220"/>
      <c r="I11" s="221"/>
      <c r="J11" s="124"/>
      <c r="K11" s="124"/>
      <c r="L11" s="125"/>
    </row>
    <row r="12" spans="1:15" ht="47.4" customHeight="1" thickTop="1" thickBot="1" x14ac:dyDescent="0.35">
      <c r="A12" s="113" t="s">
        <v>902</v>
      </c>
      <c r="B12" s="110"/>
      <c r="C12" s="110"/>
      <c r="D12" s="110"/>
      <c r="E12" s="110"/>
      <c r="F12" s="222" t="s">
        <v>997</v>
      </c>
      <c r="G12" s="203"/>
      <c r="H12" s="204"/>
      <c r="I12" s="222" t="s">
        <v>998</v>
      </c>
      <c r="J12" s="204"/>
      <c r="K12" s="223" t="s">
        <v>999</v>
      </c>
      <c r="L12" s="224"/>
      <c r="O12" s="15"/>
    </row>
    <row r="13" spans="1:15" ht="22.8" customHeight="1" thickTop="1" thickBot="1" x14ac:dyDescent="0.35">
      <c r="A13" s="120" t="str">
        <f>+IFERROR(VLOOKUP(A7,REFRIGERANTES!$F$10:$S$175,14,FALSE),"SELECCIONA UN REFRIGERANTE")</f>
        <v>Gas fluorado</v>
      </c>
      <c r="B13" s="121"/>
      <c r="C13" s="121"/>
      <c r="D13" s="121"/>
      <c r="E13" s="121"/>
      <c r="F13" s="33" t="s">
        <v>1000</v>
      </c>
      <c r="G13" s="203" t="s">
        <v>1001</v>
      </c>
      <c r="H13" s="204"/>
      <c r="I13" s="189" t="s">
        <v>1003</v>
      </c>
      <c r="J13" s="191"/>
      <c r="K13" s="207" t="str">
        <f>+IF(AND($A$13="Gas fluorado",$D$17="No",OR($J$10="HFC/ANEXO II",$J$10="HFC",$J$10="HFC/PFC",$J$10="PFC"),$G$14&gt;=5),"SUJETO A CONTROL DE FUGAS",
IF(AND($A$13="Gas fluorado",$D$17="No",$J$10="ANEXO II",$F$14&gt;=1),"SUJETO A CONTROL DE FUGAS",
IF(AND($A$13="Gas fluorado",$D$17="Sí",$J$10="ANEXO II",$F$14&gt;=2,F17="NO"),"SUJETO A CONTROL DE FUGAS",
IF(AND($A$13="Gas fluorado",$D$17="Sí",OR($J$10="HFC/ANEXO II",$J$10="HFC",$J$10="HFC/PFC",$J$10="PFC"),$G$14&gt;=10),"SUJETO A CONTROL DE FUGAS",
IF(AND($A$13="Gas fluorado",$D$17="Sí",$F$14&gt;=3,$F$17="Sí"),"SUJETO A CONTROL DE FUGAS",
IF(AND($A$13="Gas fluorado",$D$17="Sí",OR($J$10="HFC/ANEXO II",$J$10="HFC",$J$10="HFC/PFC",$J$10="PFC"),$G$14&gt;=10),"SUJETO A CONTROL DE FUGAS",
IF(AND($A$13="Gas fluorado",$A$17="Aparamenta eléctrica",$G$14&gt;=6,$I$13="Sí"),"SUJETO A CONTROL DE FUGAS SALVO QUE ÍNDICE DE FUGAS SEA MENOR A 0,1% CERTIFICADO POR EL FABRICANTE",
IF(OR($A$13="Gas fluorado y que daña la capa de ozono",$A$13="Refrigerantes que daña la capa de ozono"),"DESTINADO A DESTRUCCIÓN","NO SUJETO A CONTROL DE FUGAS"))))))))</f>
        <v>NO SUJETO A CONTROL DE FUGAS</v>
      </c>
      <c r="L13" s="208"/>
      <c r="O13" s="15"/>
    </row>
    <row r="14" spans="1:15" ht="22.8" customHeight="1" x14ac:dyDescent="0.3">
      <c r="A14" s="123"/>
      <c r="B14" s="124"/>
      <c r="C14" s="124"/>
      <c r="D14" s="124"/>
      <c r="E14" s="124"/>
      <c r="F14" s="205">
        <v>1</v>
      </c>
      <c r="G14" s="207">
        <f>+F14*F7*10^-3</f>
        <v>0.67500000000000004</v>
      </c>
      <c r="H14" s="208"/>
      <c r="I14" s="192"/>
      <c r="J14" s="194"/>
      <c r="K14" s="211"/>
      <c r="L14" s="212"/>
    </row>
    <row r="15" spans="1:15" ht="23.4" thickBot="1" x14ac:dyDescent="0.35">
      <c r="A15" s="123"/>
      <c r="B15" s="124"/>
      <c r="C15" s="124"/>
      <c r="D15" s="131"/>
      <c r="E15" s="131"/>
      <c r="F15" s="206"/>
      <c r="G15" s="209"/>
      <c r="H15" s="210"/>
      <c r="I15" s="195"/>
      <c r="J15" s="197"/>
      <c r="K15" s="209"/>
      <c r="L15" s="210"/>
    </row>
    <row r="16" spans="1:15" ht="24" customHeight="1" thickTop="1" thickBot="1" x14ac:dyDescent="0.35">
      <c r="A16" s="200" t="s">
        <v>996</v>
      </c>
      <c r="B16" s="201"/>
      <c r="C16" s="202"/>
      <c r="D16" s="110" t="s">
        <v>992</v>
      </c>
      <c r="E16" s="110"/>
      <c r="F16" s="203" t="s">
        <v>1006</v>
      </c>
      <c r="G16" s="203"/>
      <c r="H16" s="203"/>
      <c r="I16" s="203" t="s">
        <v>1005</v>
      </c>
      <c r="J16" s="203"/>
      <c r="K16" s="203"/>
      <c r="L16" s="203"/>
    </row>
    <row r="17" spans="1:12" ht="23.4" thickTop="1" x14ac:dyDescent="0.3">
      <c r="A17" s="189" t="s">
        <v>913</v>
      </c>
      <c r="B17" s="190"/>
      <c r="C17" s="191"/>
      <c r="D17" s="198" t="s">
        <v>1004</v>
      </c>
      <c r="E17" s="198"/>
      <c r="F17" s="189" t="s">
        <v>1004</v>
      </c>
      <c r="G17" s="190"/>
      <c r="H17" s="191"/>
      <c r="I17" s="213" t="str">
        <f>+IF($K$13="NO SUJETO A CONTROL DE FUGAS","NO SUJETO A CONTROL DE FUGAS",
IF(OR(AND($A$13="Gas fluorado",OR($J$10="HFC/ANEXO II",$J$10="HFC",$J$10="HFC/PFC",$J$10="PFC"),$G$14&gt;=5,$G$14&lt;50,$I$13="NO",$D$17="NO"),AND($A$13="Gas fluorado",$J$10="ANEXO II",$F$14&gt;=1,$F$14&lt;10,$I$13="NO",$D$17="NO")),"ANUALMENTE",
+IF(OR(AND($A$13="Gas fluorado",OR($J$10="HFC/ANEXO II",$J$10="HFC",$J$10="HFC/PFC",$J$10="PFC"),$G$14&gt;=10,$G$14&lt;50,$I$13="NO",$D$17="SÍ"),AND($A$13="Gas fluorado",$J$10="ANEXO II",$F$14&gt;=2,$F$14&lt;10,$I$13="NO",$D$17="SÍ")),"ANUALMENTE",
+IF(OR(AND($A$13="Gas fluorado",OR($J$10="HFC/ANEXO II",$J$10="HFC",$J$10="HFC/PFC",$J$10="PFC"),$G$14&gt;=50,$G$14&lt;500,$I$13="NO"),AND($A$13="Gas fluorado",$J$10="ANEXO II",$F$14&gt;=10,$F$14&lt;100,$I$13="NO")),"SEMESTRALMENTE",
+IF(OR(AND($A$13="Gas fluorado",OR($J$10="HFC/ANEXO II",$J$10="HFC",$J$10="HFC/PFC",$J$10="PFC"),$G$14&gt;=500,$I$13="NO"),AND($A$13="Gas fluorado",$J$10="ANEXO II",$F$14&gt;=100,$I$13="NO")),"TRIMESTALMENTE",
+IF(OR(AND($A$13="Gas fluorado",OR($J$10="HFC/ANEXO II",$J$10="HFC",$J$10="HFC/PFC",$J$10="PFC"),$G$14&gt;=5,$G$14&lt;50,$I$13="Sí"),AND($A$13="Gas fluorado",$J$10="ANEXO II",$F$14&gt;=1,$F$14&lt;10,$I$13="Sí")),"CADA 2 AÑOS",
+IF(OR(AND($A$13="Gas fluorado",OR($J$10="HFC/ANEXO II",$J$10="HFC",$J$10="HFC/PFC",$J$10="PFC"),$G$14&gt;=50,$G$14&lt;500,$I$13="Sí"),AND($A$13="Gas fluorado",$J$10="ANEXO II",$F$14&gt;=10,$F$14&lt;100,$I$13="SÍ")),"ANUALMENTE",
+IF(OR(AND($A$13="Gas fluorado",OR($J$10="HFC/ANEXO II",$J$10="HFC",$J$10="HFC/PFC",$J$10="PFC"),$G$14&gt;=500,$I$13="Sí"),AND($A$13="Gas fluorado",$J$10="ANEXO II",$F$14&gt;=100,$I$13="Sí")),"SEMESTRALMENTE",
+IF(OR(AND($A$13="Gas fluorado",OR($J$10="HFC/ANEXO II",$J$10="HFC",$J$10="HFC/PFC",$J$10="PFC"),$G$14&gt;=50,$G$14&lt;500,$I$13="Sí"),AND($A$13="Gas fluorado",$J$10="ANEXO II",$F$14&gt;=10,$F$14&lt;100,$I$13="Sí")),"SEMESTRALMENTE",
IF($K$13="EXENTO","EXENTO",IF($K$13="DESTINADO A DESTRUCCIÓN","DESTINADO A DESTRUCCIÓN","-")))))))))))</f>
        <v>NO SUJETO A CONTROL DE FUGAS</v>
      </c>
      <c r="J17" s="213"/>
      <c r="K17" s="213"/>
      <c r="L17" s="208"/>
    </row>
    <row r="18" spans="1:12" x14ac:dyDescent="0.3">
      <c r="A18" s="192"/>
      <c r="B18" s="193"/>
      <c r="C18" s="194"/>
      <c r="D18" s="193"/>
      <c r="E18" s="193"/>
      <c r="F18" s="192"/>
      <c r="G18" s="193"/>
      <c r="H18" s="194"/>
      <c r="I18" s="124"/>
      <c r="J18" s="124"/>
      <c r="K18" s="124"/>
      <c r="L18" s="212"/>
    </row>
    <row r="19" spans="1:12" ht="23.4" thickBot="1" x14ac:dyDescent="0.35">
      <c r="A19" s="195"/>
      <c r="B19" s="196"/>
      <c r="C19" s="197"/>
      <c r="D19" s="199"/>
      <c r="E19" s="199"/>
      <c r="F19" s="195"/>
      <c r="G19" s="196"/>
      <c r="H19" s="197"/>
      <c r="I19" s="214"/>
      <c r="J19" s="214"/>
      <c r="K19" s="214"/>
      <c r="L19" s="210"/>
    </row>
    <row r="26" spans="1:12" ht="22.8" customHeight="1" x14ac:dyDescent="0.3">
      <c r="C26" s="42"/>
      <c r="D26" s="37"/>
      <c r="E26" s="37"/>
      <c r="F26" s="37"/>
      <c r="G26" s="37"/>
    </row>
    <row r="27" spans="1:12" x14ac:dyDescent="0.3">
      <c r="C27" s="37"/>
      <c r="D27" s="37"/>
      <c r="E27" s="37"/>
      <c r="F27" s="37"/>
      <c r="G27" s="37"/>
    </row>
    <row r="28" spans="1:12" x14ac:dyDescent="0.3">
      <c r="C28" s="37"/>
      <c r="D28" s="37"/>
      <c r="E28" s="37"/>
      <c r="F28" s="37"/>
      <c r="G28" s="37"/>
    </row>
    <row r="29" spans="1:12" x14ac:dyDescent="0.3">
      <c r="C29" s="37"/>
      <c r="D29" s="37"/>
      <c r="E29" s="37"/>
      <c r="F29" s="37"/>
      <c r="G29" s="37"/>
    </row>
    <row r="30" spans="1:12" x14ac:dyDescent="0.3">
      <c r="C30" s="37"/>
      <c r="D30" s="37"/>
      <c r="E30" s="37"/>
      <c r="F30" s="37"/>
      <c r="G30" s="37"/>
    </row>
  </sheetData>
  <mergeCells count="33">
    <mergeCell ref="C2:I4"/>
    <mergeCell ref="A6:E6"/>
    <mergeCell ref="F6:I6"/>
    <mergeCell ref="J6:L6"/>
    <mergeCell ref="A7:E9"/>
    <mergeCell ref="F7:I8"/>
    <mergeCell ref="J7:L8"/>
    <mergeCell ref="J9:L9"/>
    <mergeCell ref="G9:H9"/>
    <mergeCell ref="A10:B11"/>
    <mergeCell ref="C10:E11"/>
    <mergeCell ref="J10:L11"/>
    <mergeCell ref="A12:E12"/>
    <mergeCell ref="F10:F11"/>
    <mergeCell ref="G10:H11"/>
    <mergeCell ref="I10:I11"/>
    <mergeCell ref="F12:H12"/>
    <mergeCell ref="I12:J12"/>
    <mergeCell ref="K12:L12"/>
    <mergeCell ref="G13:H13"/>
    <mergeCell ref="F14:F15"/>
    <mergeCell ref="G14:H15"/>
    <mergeCell ref="K13:L15"/>
    <mergeCell ref="F17:H19"/>
    <mergeCell ref="I16:L16"/>
    <mergeCell ref="I17:L19"/>
    <mergeCell ref="F16:H16"/>
    <mergeCell ref="I13:J15"/>
    <mergeCell ref="A17:C19"/>
    <mergeCell ref="D17:E19"/>
    <mergeCell ref="A16:C16"/>
    <mergeCell ref="D16:E16"/>
    <mergeCell ref="A13:E15"/>
  </mergeCell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8160305-2FBE-4B0C-9058-9FBE678E9E38}">
          <x14:formula1>
            <xm:f>Hoja3!$J$16:$J$17</xm:f>
          </x14:formula1>
          <xm:sqref>C10:E11</xm:sqref>
        </x14:dataValidation>
        <x14:dataValidation type="list" allowBlank="1" showInputMessage="1" showErrorMessage="1" xr:uid="{4207F98E-C8A4-419F-84EF-D8860FBAA2C7}">
          <x14:formula1>
            <xm:f>Hoja3!$L$16:$L$22</xm:f>
          </x14:formula1>
          <xm:sqref>A17:C19</xm:sqref>
        </x14:dataValidation>
        <x14:dataValidation type="list" allowBlank="1" showInputMessage="1" showErrorMessage="1" xr:uid="{765D172D-7918-4843-8725-B8975F17EECD}">
          <x14:formula1>
            <xm:f>Hoja3!$O$16:$O$17</xm:f>
          </x14:formula1>
          <xm:sqref>D17:E19</xm:sqref>
        </x14:dataValidation>
        <x14:dataValidation type="list" allowBlank="1" showInputMessage="1" showErrorMessage="1" xr:uid="{E464AF5F-CB31-40A5-8072-5E871923C256}">
          <x14:formula1>
            <xm:f>Hoja3!$O$20:$O$21</xm:f>
          </x14:formula1>
          <xm:sqref>I13</xm:sqref>
        </x14:dataValidation>
        <x14:dataValidation type="list" allowBlank="1" showInputMessage="1" showErrorMessage="1" xr:uid="{B9DCC33B-CE4D-4A98-B23E-8BA5FFB0CE0E}">
          <x14:formula1>
            <xm:f>Hoja3!$J$20:$J$21</xm:f>
          </x14:formula1>
          <xm:sqref>F17:H19</xm:sqref>
        </x14:dataValidation>
        <x14:dataValidation type="list" allowBlank="1" showInputMessage="1" showErrorMessage="1" xr:uid="{BC3C70B2-5358-4BF3-8BBB-9C64EF53B93C}">
          <x14:formula1>
            <xm:f>REFRIGERANTES!$F$10:$F$175</xm:f>
          </x14:formula1>
          <xm:sqref>A7:E9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E8A8-BBD7-4DCF-8D11-FED47EF71A5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A41F-2198-4ADF-98C0-3E6B077B6524}">
  <sheetPr codeName="Hoja2"/>
  <dimension ref="F15:O23"/>
  <sheetViews>
    <sheetView topLeftCell="D16" workbookViewId="0">
      <selection activeCell="O19" sqref="O19"/>
    </sheetView>
  </sheetViews>
  <sheetFormatPr baseColWidth="10" defaultRowHeight="14.4" x14ac:dyDescent="0.3"/>
  <cols>
    <col min="6" max="6" width="26.109375" customWidth="1"/>
    <col min="7" max="7" width="30.109375" customWidth="1"/>
  </cols>
  <sheetData>
    <row r="15" spans="6:15" x14ac:dyDescent="0.3">
      <c r="F15" t="s">
        <v>912</v>
      </c>
      <c r="G15" t="s">
        <v>869</v>
      </c>
      <c r="J15" t="s">
        <v>915</v>
      </c>
      <c r="L15" s="35" t="s">
        <v>996</v>
      </c>
      <c r="O15" t="s">
        <v>1002</v>
      </c>
    </row>
    <row r="16" spans="6:15" ht="28.8" x14ac:dyDescent="0.3">
      <c r="F16" s="14" t="s">
        <v>870</v>
      </c>
      <c r="G16" s="14" t="s">
        <v>913</v>
      </c>
      <c r="J16" t="s">
        <v>916</v>
      </c>
      <c r="L16" t="s">
        <v>913</v>
      </c>
      <c r="O16" t="s">
        <v>1003</v>
      </c>
    </row>
    <row r="17" spans="6:15" ht="28.8" x14ac:dyDescent="0.3">
      <c r="F17" s="14" t="s">
        <v>906</v>
      </c>
      <c r="G17" t="s">
        <v>914</v>
      </c>
      <c r="J17" t="s">
        <v>917</v>
      </c>
      <c r="L17" t="s">
        <v>1008</v>
      </c>
      <c r="O17" t="s">
        <v>1004</v>
      </c>
    </row>
    <row r="18" spans="6:15" ht="43.2" x14ac:dyDescent="0.3">
      <c r="F18" s="14" t="s">
        <v>907</v>
      </c>
      <c r="L18" t="s">
        <v>1009</v>
      </c>
    </row>
    <row r="19" spans="6:15" ht="28.8" x14ac:dyDescent="0.3">
      <c r="F19" s="14" t="s">
        <v>908</v>
      </c>
      <c r="J19" t="s">
        <v>1007</v>
      </c>
      <c r="L19" t="s">
        <v>1010</v>
      </c>
      <c r="O19" t="s">
        <v>998</v>
      </c>
    </row>
    <row r="20" spans="6:15" ht="57.6" x14ac:dyDescent="0.3">
      <c r="F20" s="14" t="s">
        <v>909</v>
      </c>
      <c r="J20" t="s">
        <v>1003</v>
      </c>
      <c r="L20" t="s">
        <v>1011</v>
      </c>
      <c r="O20" t="s">
        <v>1003</v>
      </c>
    </row>
    <row r="21" spans="6:15" x14ac:dyDescent="0.3">
      <c r="F21" s="14" t="s">
        <v>905</v>
      </c>
      <c r="J21" t="s">
        <v>1004</v>
      </c>
      <c r="L21" t="s">
        <v>1012</v>
      </c>
      <c r="O21" t="s">
        <v>1004</v>
      </c>
    </row>
    <row r="22" spans="6:15" ht="28.8" x14ac:dyDescent="0.3">
      <c r="F22" s="14" t="s">
        <v>910</v>
      </c>
    </row>
    <row r="23" spans="6:15" ht="28.8" x14ac:dyDescent="0.3">
      <c r="F23" s="14" t="s">
        <v>911</v>
      </c>
    </row>
  </sheetData>
  <dataValidations count="2">
    <dataValidation type="list" allowBlank="1" showInputMessage="1" showErrorMessage="1" sqref="L16" xr:uid="{77045FD9-D444-43E4-A9E9-59D81545C40E}">
      <formula1>INDIRECT($K$16)</formula1>
    </dataValidation>
    <dataValidation type="list" allowBlank="1" showInputMessage="1" showErrorMessage="1" sqref="K16" xr:uid="{34901500-F0FD-406E-9209-D330CC34407D}">
      <formula1>$F$15:$G$15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D2:AN717"/>
  <sheetViews>
    <sheetView topLeftCell="F10" zoomScale="130" zoomScaleNormal="130" workbookViewId="0">
      <selection activeCell="U176" sqref="U176"/>
    </sheetView>
  </sheetViews>
  <sheetFormatPr baseColWidth="10" defaultColWidth="8.88671875" defaultRowHeight="14.4" x14ac:dyDescent="0.3"/>
  <cols>
    <col min="7" max="7" width="16.5546875" customWidth="1"/>
    <col min="8" max="8" width="13.44140625" customWidth="1"/>
    <col min="9" max="13" width="8.88671875" customWidth="1"/>
    <col min="14" max="14" width="13.33203125" customWidth="1"/>
    <col min="15" max="15" width="13.6640625" customWidth="1"/>
    <col min="16" max="18" width="8.88671875" customWidth="1"/>
    <col min="19" max="19" width="9.77734375" customWidth="1"/>
    <col min="20" max="20" width="8.88671875" customWidth="1"/>
    <col min="21" max="21" width="13.109375" customWidth="1"/>
    <col min="22" max="22" width="11.44140625" bestFit="1" customWidth="1"/>
    <col min="23" max="23" width="10.44140625" bestFit="1" customWidth="1"/>
    <col min="27" max="27" width="8.88671875" style="41"/>
  </cols>
  <sheetData>
    <row r="2" spans="4:40" x14ac:dyDescent="0.3"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4:40" x14ac:dyDescent="0.3">
      <c r="G3" t="s">
        <v>916</v>
      </c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4:40" x14ac:dyDescent="0.3">
      <c r="G4" t="s">
        <v>927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4:40" ht="15" thickBot="1" x14ac:dyDescent="0.35"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4:40" ht="66" customHeight="1" x14ac:dyDescent="0.3">
      <c r="D6" s="232" t="s">
        <v>0</v>
      </c>
      <c r="E6" s="233"/>
      <c r="F6" s="229" t="s">
        <v>11</v>
      </c>
      <c r="G6" s="229" t="s">
        <v>1</v>
      </c>
      <c r="H6" s="229" t="s">
        <v>2</v>
      </c>
      <c r="I6" s="229" t="s">
        <v>3</v>
      </c>
      <c r="J6" s="229" t="s">
        <v>4</v>
      </c>
      <c r="K6" s="229" t="s">
        <v>6</v>
      </c>
      <c r="L6" s="229" t="s">
        <v>7</v>
      </c>
      <c r="M6" s="229" t="s">
        <v>840</v>
      </c>
      <c r="N6" s="232" t="s">
        <v>8</v>
      </c>
      <c r="O6" s="233"/>
      <c r="P6" s="229" t="s">
        <v>842</v>
      </c>
      <c r="Q6" s="229" t="s">
        <v>843</v>
      </c>
      <c r="R6" s="229" t="s">
        <v>844</v>
      </c>
      <c r="S6" s="229" t="s">
        <v>901</v>
      </c>
      <c r="T6" s="229" t="s">
        <v>872</v>
      </c>
      <c r="U6" s="1" t="s">
        <v>953</v>
      </c>
      <c r="V6" s="229" t="s">
        <v>852</v>
      </c>
      <c r="W6" s="229" t="s">
        <v>853</v>
      </c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4:40" ht="15" thickBot="1" x14ac:dyDescent="0.35">
      <c r="D7" s="234"/>
      <c r="E7" s="235"/>
      <c r="F7" s="230"/>
      <c r="G7" s="230"/>
      <c r="H7" s="230"/>
      <c r="I7" s="230"/>
      <c r="J7" s="230"/>
      <c r="K7" s="230"/>
      <c r="L7" s="230"/>
      <c r="M7" s="230"/>
      <c r="N7" s="234"/>
      <c r="O7" s="235"/>
      <c r="P7" s="230"/>
      <c r="Q7" s="230"/>
      <c r="R7" s="230"/>
      <c r="S7" s="230"/>
      <c r="T7" s="230"/>
      <c r="U7" s="12"/>
      <c r="V7" s="230"/>
      <c r="W7" s="230"/>
    </row>
    <row r="8" spans="4:40" ht="26.4" customHeight="1" x14ac:dyDescent="0.3">
      <c r="D8" s="229" t="s">
        <v>9</v>
      </c>
      <c r="E8" s="229" t="s">
        <v>10</v>
      </c>
      <c r="F8" s="230"/>
      <c r="G8" s="230"/>
      <c r="H8" s="230"/>
      <c r="I8" s="230"/>
      <c r="J8" s="230"/>
      <c r="K8" s="230"/>
      <c r="L8" s="230"/>
      <c r="M8" s="230"/>
      <c r="N8" s="229" t="s">
        <v>841</v>
      </c>
      <c r="O8" s="1" t="s">
        <v>12</v>
      </c>
      <c r="P8" s="230"/>
      <c r="Q8" s="230"/>
      <c r="R8" s="230"/>
      <c r="S8" s="230"/>
      <c r="T8" s="230"/>
      <c r="U8" s="12"/>
      <c r="V8" s="230"/>
      <c r="W8" s="230"/>
    </row>
    <row r="9" spans="4:40" ht="15" thickBot="1" x14ac:dyDescent="0.35"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" t="s">
        <v>5</v>
      </c>
      <c r="P9" s="231"/>
      <c r="Q9" s="231"/>
      <c r="R9" s="231"/>
      <c r="S9" s="231"/>
      <c r="T9" s="231"/>
      <c r="U9" s="2"/>
      <c r="V9" s="231"/>
      <c r="W9" s="231"/>
    </row>
    <row r="10" spans="4:40" ht="66.599999999999994" thickBot="1" x14ac:dyDescent="0.35">
      <c r="D10" s="3">
        <v>1</v>
      </c>
      <c r="E10" s="3" t="s">
        <v>13</v>
      </c>
      <c r="F10" s="4" t="s">
        <v>14</v>
      </c>
      <c r="G10" s="4" t="s">
        <v>15</v>
      </c>
      <c r="H10" s="4" t="s">
        <v>16</v>
      </c>
      <c r="I10" s="3" t="s">
        <v>17</v>
      </c>
      <c r="J10" s="3" t="s">
        <v>18</v>
      </c>
      <c r="K10" s="3" t="s">
        <v>19</v>
      </c>
      <c r="L10" s="3">
        <v>24</v>
      </c>
      <c r="M10" s="3" t="s">
        <v>20</v>
      </c>
      <c r="N10" s="3" t="s">
        <v>21</v>
      </c>
      <c r="O10" s="3" t="s">
        <v>22</v>
      </c>
      <c r="P10" s="3">
        <v>4750</v>
      </c>
      <c r="Q10" s="3">
        <v>1</v>
      </c>
      <c r="R10" s="3">
        <v>2</v>
      </c>
      <c r="S10" s="13" t="s">
        <v>893</v>
      </c>
      <c r="T10" s="13" t="str">
        <f>+MID(H10,FIND("(",H10),LEN(H10)-FIND("(",H10)+1)</f>
        <v>(10)</v>
      </c>
      <c r="U10" s="13" t="s">
        <v>960</v>
      </c>
      <c r="V10" s="11">
        <f>40000*1/P10</f>
        <v>8.4210526315789469</v>
      </c>
      <c r="W10" s="11">
        <f>5000/P10</f>
        <v>1.0526315789473684</v>
      </c>
    </row>
    <row r="11" spans="4:40" ht="66.599999999999994" thickBot="1" x14ac:dyDescent="0.35">
      <c r="D11" s="3">
        <v>1</v>
      </c>
      <c r="E11" s="3" t="s">
        <v>13</v>
      </c>
      <c r="F11" s="4" t="s">
        <v>23</v>
      </c>
      <c r="G11" s="4" t="s">
        <v>24</v>
      </c>
      <c r="H11" s="4" t="s">
        <v>25</v>
      </c>
      <c r="I11" s="3" t="s">
        <v>26</v>
      </c>
      <c r="J11" s="3" t="s">
        <v>27</v>
      </c>
      <c r="K11" s="3" t="s">
        <v>28</v>
      </c>
      <c r="L11" s="3" t="s">
        <v>29</v>
      </c>
      <c r="M11" s="3" t="s">
        <v>30</v>
      </c>
      <c r="N11" s="3" t="s">
        <v>21</v>
      </c>
      <c r="O11" s="3" t="s">
        <v>22</v>
      </c>
      <c r="P11" s="3">
        <v>10900</v>
      </c>
      <c r="Q11" s="3">
        <v>1</v>
      </c>
      <c r="R11" s="3">
        <v>2</v>
      </c>
      <c r="S11" s="13" t="s">
        <v>893</v>
      </c>
      <c r="T11" s="13" t="str">
        <f t="shared" ref="T11:T74" si="0">+MID(H11,FIND("(",H11),LEN(H11)-FIND("(",H11)+1)</f>
        <v>(10)</v>
      </c>
      <c r="U11" s="13" t="s">
        <v>960</v>
      </c>
      <c r="V11" s="11">
        <f t="shared" ref="V11:V74" si="1">40000*1/P11</f>
        <v>3.669724770642202</v>
      </c>
      <c r="W11" s="11">
        <f t="shared" ref="W11:W74" si="2">5000/P11</f>
        <v>0.45871559633027525</v>
      </c>
    </row>
    <row r="12" spans="4:40" ht="66.599999999999994" thickBot="1" x14ac:dyDescent="0.35">
      <c r="D12" s="3">
        <v>1</v>
      </c>
      <c r="E12" s="3" t="s">
        <v>13</v>
      </c>
      <c r="F12" s="4" t="s">
        <v>31</v>
      </c>
      <c r="G12" s="4" t="s">
        <v>32</v>
      </c>
      <c r="H12" s="4" t="s">
        <v>33</v>
      </c>
      <c r="I12" s="3" t="s">
        <v>34</v>
      </c>
      <c r="J12" s="3" t="s">
        <v>35</v>
      </c>
      <c r="K12" s="3" t="s">
        <v>36</v>
      </c>
      <c r="L12" s="3" t="s">
        <v>37</v>
      </c>
      <c r="M12" s="3" t="s">
        <v>21</v>
      </c>
      <c r="N12" s="3" t="s">
        <v>21</v>
      </c>
      <c r="O12" s="3" t="s">
        <v>22</v>
      </c>
      <c r="P12" s="3">
        <v>1890</v>
      </c>
      <c r="Q12" s="3">
        <v>3</v>
      </c>
      <c r="R12" s="3">
        <v>2</v>
      </c>
      <c r="S12" s="13" t="s">
        <v>893</v>
      </c>
      <c r="T12" s="13" t="str">
        <f t="shared" si="0"/>
        <v>(10)</v>
      </c>
      <c r="U12" s="13" t="s">
        <v>960</v>
      </c>
      <c r="V12" s="11">
        <f>40000*1/P12</f>
        <v>21.164021164021165</v>
      </c>
      <c r="W12" s="11">
        <f t="shared" si="2"/>
        <v>2.6455026455026456</v>
      </c>
    </row>
    <row r="13" spans="4:40" ht="66.599999999999994" thickBot="1" x14ac:dyDescent="0.35">
      <c r="D13" s="3">
        <v>1</v>
      </c>
      <c r="E13" s="3" t="s">
        <v>13</v>
      </c>
      <c r="F13" s="4" t="s">
        <v>38</v>
      </c>
      <c r="G13" s="4" t="s">
        <v>39</v>
      </c>
      <c r="H13" s="4" t="s">
        <v>40</v>
      </c>
      <c r="I13" s="3" t="s">
        <v>41</v>
      </c>
      <c r="J13" s="3" t="s">
        <v>42</v>
      </c>
      <c r="K13" s="3" t="s">
        <v>28</v>
      </c>
      <c r="L13" s="3" t="s">
        <v>43</v>
      </c>
      <c r="M13" s="3" t="s">
        <v>21</v>
      </c>
      <c r="N13" s="3" t="s">
        <v>21</v>
      </c>
      <c r="O13" s="3" t="s">
        <v>22</v>
      </c>
      <c r="P13" s="3">
        <v>14400</v>
      </c>
      <c r="Q13" s="3">
        <v>1</v>
      </c>
      <c r="R13" s="3">
        <v>2</v>
      </c>
      <c r="S13" s="13" t="s">
        <v>893</v>
      </c>
      <c r="T13" s="13" t="str">
        <f t="shared" si="0"/>
        <v>(10)</v>
      </c>
      <c r="U13" s="13" t="s">
        <v>960</v>
      </c>
      <c r="V13" s="11">
        <f t="shared" si="1"/>
        <v>2.7777777777777777</v>
      </c>
      <c r="W13" s="11">
        <f t="shared" si="2"/>
        <v>0.34722222222222221</v>
      </c>
    </row>
    <row r="14" spans="4:40" ht="66.599999999999994" thickBot="1" x14ac:dyDescent="0.35">
      <c r="D14" s="3">
        <v>1</v>
      </c>
      <c r="E14" s="3" t="s">
        <v>13</v>
      </c>
      <c r="F14" s="4" t="s">
        <v>44</v>
      </c>
      <c r="G14" s="4" t="s">
        <v>45</v>
      </c>
      <c r="H14" s="4" t="s">
        <v>46</v>
      </c>
      <c r="I14" s="3" t="s">
        <v>47</v>
      </c>
      <c r="J14" s="3" t="s">
        <v>48</v>
      </c>
      <c r="K14" s="3" t="s">
        <v>49</v>
      </c>
      <c r="L14" s="3" t="s">
        <v>50</v>
      </c>
      <c r="M14" s="3" t="s">
        <v>21</v>
      </c>
      <c r="N14" s="3" t="s">
        <v>21</v>
      </c>
      <c r="O14" s="3" t="s">
        <v>22</v>
      </c>
      <c r="P14" s="3">
        <v>7140</v>
      </c>
      <c r="Q14" s="3">
        <v>10</v>
      </c>
      <c r="R14" s="3">
        <v>2</v>
      </c>
      <c r="S14" s="13" t="s">
        <v>893</v>
      </c>
      <c r="T14" s="13" t="str">
        <f t="shared" si="0"/>
        <v>(10)</v>
      </c>
      <c r="U14" s="13" t="s">
        <v>960</v>
      </c>
      <c r="V14" s="11">
        <f t="shared" si="1"/>
        <v>5.6022408963585431</v>
      </c>
      <c r="W14" s="11">
        <f t="shared" si="2"/>
        <v>0.70028011204481788</v>
      </c>
    </row>
    <row r="15" spans="4:40" ht="15" thickBot="1" x14ac:dyDescent="0.35">
      <c r="D15" s="3">
        <v>1</v>
      </c>
      <c r="E15" s="3" t="s">
        <v>13</v>
      </c>
      <c r="F15" s="4" t="s">
        <v>51</v>
      </c>
      <c r="G15" s="4" t="s">
        <v>52</v>
      </c>
      <c r="H15" s="4" t="s">
        <v>873</v>
      </c>
      <c r="I15" s="3" t="s">
        <v>53</v>
      </c>
      <c r="J15" s="3" t="s">
        <v>54</v>
      </c>
      <c r="K15" s="3" t="s">
        <v>55</v>
      </c>
      <c r="L15" s="3" t="s">
        <v>56</v>
      </c>
      <c r="M15" s="3" t="s">
        <v>57</v>
      </c>
      <c r="N15" s="3" t="s">
        <v>21</v>
      </c>
      <c r="O15" s="3" t="s">
        <v>22</v>
      </c>
      <c r="P15" s="3">
        <v>7390</v>
      </c>
      <c r="Q15" s="3">
        <v>0</v>
      </c>
      <c r="R15" s="3">
        <v>2</v>
      </c>
      <c r="S15" s="13" t="s">
        <v>894</v>
      </c>
      <c r="T15" s="13" t="str">
        <f t="shared" si="0"/>
        <v>(11)</v>
      </c>
      <c r="U15" s="13" t="s">
        <v>954</v>
      </c>
      <c r="V15" s="11">
        <f t="shared" si="1"/>
        <v>5.4127198917456019</v>
      </c>
      <c r="W15" s="11">
        <f t="shared" si="2"/>
        <v>0.67658998646820023</v>
      </c>
    </row>
    <row r="16" spans="4:40" ht="66.599999999999994" thickBot="1" x14ac:dyDescent="0.35">
      <c r="D16" s="3">
        <v>1</v>
      </c>
      <c r="E16" s="3" t="s">
        <v>13</v>
      </c>
      <c r="F16" s="4" t="s">
        <v>58</v>
      </c>
      <c r="G16" s="4" t="s">
        <v>59</v>
      </c>
      <c r="H16" s="4" t="s">
        <v>60</v>
      </c>
      <c r="I16" s="3" t="s">
        <v>61</v>
      </c>
      <c r="J16" s="3" t="s">
        <v>62</v>
      </c>
      <c r="K16" s="3" t="s">
        <v>19</v>
      </c>
      <c r="L16" s="3" t="s">
        <v>63</v>
      </c>
      <c r="M16" s="3">
        <v>0.21</v>
      </c>
      <c r="N16" s="3">
        <v>635</v>
      </c>
      <c r="O16" s="3" t="s">
        <v>22</v>
      </c>
      <c r="P16" s="3">
        <v>1810</v>
      </c>
      <c r="Q16" s="3">
        <v>5.5E-2</v>
      </c>
      <c r="R16" s="3">
        <v>2</v>
      </c>
      <c r="S16" s="13" t="s">
        <v>893</v>
      </c>
      <c r="T16" s="13" t="str">
        <f t="shared" si="0"/>
        <v>(10)</v>
      </c>
      <c r="U16" s="13" t="s">
        <v>960</v>
      </c>
      <c r="V16" s="11">
        <f t="shared" si="1"/>
        <v>22.099447513812155</v>
      </c>
      <c r="W16" s="11">
        <f t="shared" si="2"/>
        <v>2.7624309392265194</v>
      </c>
      <c r="AA16" s="41" t="s">
        <v>64</v>
      </c>
      <c r="AB16">
        <v>2.7027027027027026</v>
      </c>
    </row>
    <row r="17" spans="4:40" ht="15" thickBot="1" x14ac:dyDescent="0.35">
      <c r="D17" s="3">
        <v>1</v>
      </c>
      <c r="E17" s="3" t="s">
        <v>13</v>
      </c>
      <c r="F17" s="4" t="s">
        <v>64</v>
      </c>
      <c r="G17" s="4" t="s">
        <v>65</v>
      </c>
      <c r="H17" s="4" t="s">
        <v>66</v>
      </c>
      <c r="I17" s="3" t="s">
        <v>67</v>
      </c>
      <c r="J17" s="3" t="s">
        <v>68</v>
      </c>
      <c r="K17" s="3" t="s">
        <v>69</v>
      </c>
      <c r="L17" s="3" t="s">
        <v>70</v>
      </c>
      <c r="M17" s="3" t="s">
        <v>71</v>
      </c>
      <c r="N17" s="3">
        <v>765</v>
      </c>
      <c r="O17" s="3" t="s">
        <v>22</v>
      </c>
      <c r="P17" s="3">
        <v>14800</v>
      </c>
      <c r="Q17" s="3">
        <v>0</v>
      </c>
      <c r="R17" s="3">
        <v>2</v>
      </c>
      <c r="S17" s="13" t="s">
        <v>894</v>
      </c>
      <c r="T17" s="13" t="str">
        <f t="shared" si="0"/>
        <v>(11)</v>
      </c>
      <c r="U17" s="13" t="s">
        <v>955</v>
      </c>
      <c r="V17" s="11">
        <f t="shared" si="1"/>
        <v>2.7027027027027026</v>
      </c>
      <c r="W17" s="11">
        <f t="shared" si="2"/>
        <v>0.33783783783783783</v>
      </c>
    </row>
    <row r="18" spans="4:40" ht="66.599999999999994" thickBot="1" x14ac:dyDescent="0.35">
      <c r="D18" s="3">
        <v>1</v>
      </c>
      <c r="E18" s="3" t="s">
        <v>13</v>
      </c>
      <c r="F18" s="4" t="s">
        <v>72</v>
      </c>
      <c r="G18" s="4" t="s">
        <v>73</v>
      </c>
      <c r="H18" s="4" t="s">
        <v>74</v>
      </c>
      <c r="I18" s="3" t="s">
        <v>75</v>
      </c>
      <c r="J18" s="3" t="s">
        <v>76</v>
      </c>
      <c r="K18" s="3" t="s">
        <v>55</v>
      </c>
      <c r="L18" s="3">
        <v>48</v>
      </c>
      <c r="M18" s="3" t="s">
        <v>36</v>
      </c>
      <c r="N18" s="3" t="s">
        <v>21</v>
      </c>
      <c r="O18" s="3" t="s">
        <v>22</v>
      </c>
      <c r="P18" s="3">
        <v>6130</v>
      </c>
      <c r="Q18" s="3">
        <v>0.8</v>
      </c>
      <c r="R18" s="3">
        <v>2</v>
      </c>
      <c r="S18" s="13" t="s">
        <v>893</v>
      </c>
      <c r="T18" s="13" t="str">
        <f t="shared" si="0"/>
        <v>(10)</v>
      </c>
      <c r="U18" s="13" t="s">
        <v>960</v>
      </c>
      <c r="V18" s="11">
        <f t="shared" si="1"/>
        <v>6.5252854812398047</v>
      </c>
      <c r="W18" s="11">
        <f t="shared" si="2"/>
        <v>0.81566068515497558</v>
      </c>
      <c r="AA18" s="41" t="s">
        <v>105</v>
      </c>
      <c r="AB18">
        <v>11.428571428571429</v>
      </c>
    </row>
    <row r="19" spans="4:40" ht="66.599999999999994" thickBot="1" x14ac:dyDescent="0.35">
      <c r="D19" s="3">
        <v>1</v>
      </c>
      <c r="E19" s="3" t="s">
        <v>13</v>
      </c>
      <c r="F19" s="4" t="s">
        <v>77</v>
      </c>
      <c r="G19" s="4" t="s">
        <v>78</v>
      </c>
      <c r="H19" s="4" t="s">
        <v>79</v>
      </c>
      <c r="I19" s="3" t="s">
        <v>80</v>
      </c>
      <c r="J19" s="3" t="s">
        <v>81</v>
      </c>
      <c r="K19" s="3" t="s">
        <v>82</v>
      </c>
      <c r="L19" s="3">
        <v>4</v>
      </c>
      <c r="M19" s="3" t="s">
        <v>83</v>
      </c>
      <c r="N19" s="3" t="s">
        <v>21</v>
      </c>
      <c r="O19" s="3" t="s">
        <v>22</v>
      </c>
      <c r="P19" s="3">
        <v>10000</v>
      </c>
      <c r="Q19" s="3">
        <v>1</v>
      </c>
      <c r="R19" s="3">
        <v>2</v>
      </c>
      <c r="S19" s="13" t="s">
        <v>893</v>
      </c>
      <c r="T19" s="13" t="str">
        <f t="shared" si="0"/>
        <v>(10)</v>
      </c>
      <c r="U19" s="13" t="s">
        <v>960</v>
      </c>
      <c r="V19" s="11">
        <f t="shared" si="1"/>
        <v>4</v>
      </c>
      <c r="W19" s="11">
        <f t="shared" si="2"/>
        <v>0.5</v>
      </c>
      <c r="AA19" s="41" t="s">
        <v>120</v>
      </c>
      <c r="AB19">
        <v>4.5300113250283127</v>
      </c>
    </row>
    <row r="20" spans="4:40" ht="66.599999999999994" thickBot="1" x14ac:dyDescent="0.35">
      <c r="D20" s="3">
        <v>1</v>
      </c>
      <c r="E20" s="3" t="s">
        <v>13</v>
      </c>
      <c r="F20" s="4" t="s">
        <v>84</v>
      </c>
      <c r="G20" s="4" t="s">
        <v>85</v>
      </c>
      <c r="H20" s="4" t="s">
        <v>86</v>
      </c>
      <c r="I20" s="3" t="s">
        <v>87</v>
      </c>
      <c r="J20" s="3" t="s">
        <v>88</v>
      </c>
      <c r="K20" s="3" t="s">
        <v>89</v>
      </c>
      <c r="L20" s="3" t="s">
        <v>90</v>
      </c>
      <c r="M20" s="3" t="s">
        <v>89</v>
      </c>
      <c r="N20" s="3" t="s">
        <v>21</v>
      </c>
      <c r="O20" s="3" t="s">
        <v>22</v>
      </c>
      <c r="P20" s="3">
        <v>7370</v>
      </c>
      <c r="Q20" s="3">
        <v>0.6</v>
      </c>
      <c r="R20" s="3">
        <v>2</v>
      </c>
      <c r="S20" s="13" t="s">
        <v>893</v>
      </c>
      <c r="T20" s="13" t="str">
        <f t="shared" si="0"/>
        <v>(10)</v>
      </c>
      <c r="U20" s="13" t="s">
        <v>960</v>
      </c>
      <c r="V20" s="11">
        <f t="shared" si="1"/>
        <v>5.4274084124830395</v>
      </c>
      <c r="W20" s="11">
        <f t="shared" si="2"/>
        <v>0.67842605156037994</v>
      </c>
      <c r="AA20" s="41" t="s">
        <v>128</v>
      </c>
      <c r="AB20">
        <v>12.422360248447205</v>
      </c>
    </row>
    <row r="21" spans="4:40" ht="15" thickBot="1" x14ac:dyDescent="0.35">
      <c r="D21" s="3">
        <v>1</v>
      </c>
      <c r="E21" s="3" t="s">
        <v>13</v>
      </c>
      <c r="F21" s="4" t="s">
        <v>91</v>
      </c>
      <c r="G21" s="4" t="s">
        <v>92</v>
      </c>
      <c r="H21" s="4" t="s">
        <v>93</v>
      </c>
      <c r="I21" s="3" t="s">
        <v>94</v>
      </c>
      <c r="J21" s="3" t="s">
        <v>95</v>
      </c>
      <c r="K21" s="3" t="s">
        <v>69</v>
      </c>
      <c r="L21" s="3" t="s">
        <v>96</v>
      </c>
      <c r="M21" s="3" t="s">
        <v>69</v>
      </c>
      <c r="N21" s="3" t="s">
        <v>21</v>
      </c>
      <c r="O21" s="3" t="s">
        <v>22</v>
      </c>
      <c r="P21" s="3">
        <v>12200</v>
      </c>
      <c r="Q21" s="3">
        <v>0</v>
      </c>
      <c r="R21" s="3">
        <v>2</v>
      </c>
      <c r="S21" s="13" t="s">
        <v>894</v>
      </c>
      <c r="T21" s="13" t="str">
        <f t="shared" si="0"/>
        <v>(11)</v>
      </c>
      <c r="U21" s="13" t="s">
        <v>954</v>
      </c>
      <c r="V21" s="11">
        <f t="shared" si="1"/>
        <v>3.278688524590164</v>
      </c>
      <c r="W21" s="11">
        <f t="shared" si="2"/>
        <v>0.4098360655737705</v>
      </c>
    </row>
    <row r="22" spans="4:40" ht="66.599999999999994" thickBot="1" x14ac:dyDescent="0.35">
      <c r="D22" s="3">
        <v>1</v>
      </c>
      <c r="E22" s="3" t="s">
        <v>13</v>
      </c>
      <c r="F22" s="4" t="s">
        <v>97</v>
      </c>
      <c r="G22" s="4" t="s">
        <v>98</v>
      </c>
      <c r="H22" s="4" t="s">
        <v>99</v>
      </c>
      <c r="I22" s="3" t="s">
        <v>100</v>
      </c>
      <c r="J22" s="3" t="s">
        <v>101</v>
      </c>
      <c r="K22" s="3" t="s">
        <v>102</v>
      </c>
      <c r="L22" s="3" t="s">
        <v>103</v>
      </c>
      <c r="M22" s="3" t="s">
        <v>104</v>
      </c>
      <c r="N22" s="3" t="s">
        <v>21</v>
      </c>
      <c r="O22" s="3" t="s">
        <v>22</v>
      </c>
      <c r="P22" s="3">
        <v>609</v>
      </c>
      <c r="Q22" s="3">
        <v>2.1999999999999999E-2</v>
      </c>
      <c r="R22" s="3">
        <v>2</v>
      </c>
      <c r="S22" s="13" t="s">
        <v>893</v>
      </c>
      <c r="T22" s="13" t="str">
        <f t="shared" si="0"/>
        <v>(10)</v>
      </c>
      <c r="U22" s="13" t="s">
        <v>960</v>
      </c>
      <c r="V22" s="11">
        <f t="shared" si="1"/>
        <v>65.681444991789817</v>
      </c>
      <c r="W22" s="11">
        <f t="shared" si="2"/>
        <v>8.2101806239737272</v>
      </c>
      <c r="AA22" s="41" t="s">
        <v>149</v>
      </c>
      <c r="AB22">
        <v>3.883495145631068</v>
      </c>
    </row>
    <row r="23" spans="4:40" ht="15" thickBot="1" x14ac:dyDescent="0.35">
      <c r="D23" s="3">
        <v>1</v>
      </c>
      <c r="E23" s="3" t="s">
        <v>13</v>
      </c>
      <c r="F23" s="4" t="s">
        <v>105</v>
      </c>
      <c r="G23" s="4" t="s">
        <v>106</v>
      </c>
      <c r="H23" s="4" t="s">
        <v>874</v>
      </c>
      <c r="I23" s="3" t="s">
        <v>107</v>
      </c>
      <c r="J23" s="3" t="s">
        <v>108</v>
      </c>
      <c r="K23" s="3" t="s">
        <v>109</v>
      </c>
      <c r="L23" s="3" t="s">
        <v>110</v>
      </c>
      <c r="M23" s="3" t="s">
        <v>111</v>
      </c>
      <c r="N23" s="3">
        <v>733</v>
      </c>
      <c r="O23" s="3" t="s">
        <v>22</v>
      </c>
      <c r="P23" s="3">
        <v>3500</v>
      </c>
      <c r="Q23" s="3">
        <v>0</v>
      </c>
      <c r="R23" s="3">
        <v>2</v>
      </c>
      <c r="S23" s="13" t="s">
        <v>894</v>
      </c>
      <c r="T23" s="13" t="str">
        <f t="shared" si="0"/>
        <v>(11)</v>
      </c>
      <c r="U23" s="13" t="s">
        <v>955</v>
      </c>
      <c r="V23" s="11">
        <f t="shared" si="1"/>
        <v>11.428571428571429</v>
      </c>
      <c r="W23" s="11">
        <f t="shared" si="2"/>
        <v>1.4285714285714286</v>
      </c>
    </row>
    <row r="24" spans="4:40" ht="15" thickBot="1" x14ac:dyDescent="0.35">
      <c r="D24" s="3">
        <v>1</v>
      </c>
      <c r="E24" s="3" t="s">
        <v>13</v>
      </c>
      <c r="F24" s="4" t="s">
        <v>112</v>
      </c>
      <c r="G24" s="4" t="s">
        <v>113</v>
      </c>
      <c r="H24" s="4" t="s">
        <v>114</v>
      </c>
      <c r="I24" s="3" t="s">
        <v>115</v>
      </c>
      <c r="J24" s="3" t="s">
        <v>116</v>
      </c>
      <c r="K24" s="3" t="s">
        <v>117</v>
      </c>
      <c r="L24" s="3" t="s">
        <v>118</v>
      </c>
      <c r="M24" s="3" t="s">
        <v>119</v>
      </c>
      <c r="N24" s="3">
        <v>743</v>
      </c>
      <c r="O24" s="3" t="s">
        <v>22</v>
      </c>
      <c r="P24" s="3">
        <v>1430</v>
      </c>
      <c r="Q24" s="3">
        <v>0</v>
      </c>
      <c r="R24" s="3">
        <v>2</v>
      </c>
      <c r="S24" s="13" t="s">
        <v>894</v>
      </c>
      <c r="T24" s="13" t="str">
        <f t="shared" si="0"/>
        <v>(11)</v>
      </c>
      <c r="U24" s="13" t="s">
        <v>955</v>
      </c>
      <c r="V24" s="11">
        <f t="shared" si="1"/>
        <v>27.972027972027973</v>
      </c>
      <c r="W24" s="11">
        <f t="shared" si="2"/>
        <v>3.4965034965034967</v>
      </c>
      <c r="AA24" s="41" t="s">
        <v>200</v>
      </c>
      <c r="AB24">
        <v>3.0280090840272522</v>
      </c>
    </row>
    <row r="25" spans="4:40" ht="15" thickBot="1" x14ac:dyDescent="0.35">
      <c r="D25" s="3">
        <v>1</v>
      </c>
      <c r="E25" s="3" t="s">
        <v>13</v>
      </c>
      <c r="F25" s="4" t="s">
        <v>120</v>
      </c>
      <c r="G25" s="4" t="s">
        <v>121</v>
      </c>
      <c r="H25" s="4" t="s">
        <v>122</v>
      </c>
      <c r="I25" s="3" t="s">
        <v>123</v>
      </c>
      <c r="J25" s="3" t="s">
        <v>124</v>
      </c>
      <c r="K25" s="3" t="s">
        <v>125</v>
      </c>
      <c r="L25" s="3" t="s">
        <v>126</v>
      </c>
      <c r="M25" s="3" t="s">
        <v>127</v>
      </c>
      <c r="N25" s="3" t="s">
        <v>21</v>
      </c>
      <c r="O25" s="3" t="s">
        <v>22</v>
      </c>
      <c r="P25" s="3">
        <v>8830</v>
      </c>
      <c r="Q25" s="3">
        <v>0</v>
      </c>
      <c r="R25" s="3">
        <v>2</v>
      </c>
      <c r="S25" s="13" t="s">
        <v>894</v>
      </c>
      <c r="T25" s="13" t="str">
        <f t="shared" si="0"/>
        <v>(11)</v>
      </c>
      <c r="U25" s="13" t="s">
        <v>954</v>
      </c>
      <c r="V25" s="11">
        <f t="shared" si="1"/>
        <v>4.5300113250283127</v>
      </c>
      <c r="W25" s="11">
        <f t="shared" si="2"/>
        <v>0.56625141562853909</v>
      </c>
    </row>
    <row r="26" spans="4:40" ht="27" thickBot="1" x14ac:dyDescent="0.35">
      <c r="D26" s="3">
        <v>1</v>
      </c>
      <c r="E26" s="3" t="s">
        <v>13</v>
      </c>
      <c r="F26" s="4" t="s">
        <v>128</v>
      </c>
      <c r="G26" s="4" t="s">
        <v>129</v>
      </c>
      <c r="H26" s="4" t="s">
        <v>130</v>
      </c>
      <c r="I26" s="3" t="s">
        <v>131</v>
      </c>
      <c r="J26" s="3" t="s">
        <v>132</v>
      </c>
      <c r="K26" s="3" t="s">
        <v>133</v>
      </c>
      <c r="L26" s="3" t="s">
        <v>134</v>
      </c>
      <c r="M26" s="3" t="s">
        <v>133</v>
      </c>
      <c r="N26" s="3" t="s">
        <v>21</v>
      </c>
      <c r="O26" s="3" t="s">
        <v>22</v>
      </c>
      <c r="P26" s="3">
        <v>3220</v>
      </c>
      <c r="Q26" s="3">
        <v>0</v>
      </c>
      <c r="R26" s="3">
        <v>2</v>
      </c>
      <c r="S26" s="13" t="s">
        <v>894</v>
      </c>
      <c r="T26" s="13" t="str">
        <f t="shared" si="0"/>
        <v>(11)</v>
      </c>
      <c r="U26" s="13" t="s">
        <v>955</v>
      </c>
      <c r="V26" s="11">
        <f t="shared" si="1"/>
        <v>12.422360248447205</v>
      </c>
      <c r="W26" s="11">
        <f t="shared" si="2"/>
        <v>1.5527950310559007</v>
      </c>
    </row>
    <row r="27" spans="4:40" ht="27" thickBot="1" x14ac:dyDescent="0.35">
      <c r="D27" s="3">
        <v>1</v>
      </c>
      <c r="E27" s="3" t="s">
        <v>13</v>
      </c>
      <c r="F27" s="4" t="s">
        <v>135</v>
      </c>
      <c r="G27" s="4" t="s">
        <v>136</v>
      </c>
      <c r="H27" s="4" t="s">
        <v>137</v>
      </c>
      <c r="I27" s="3" t="s">
        <v>138</v>
      </c>
      <c r="J27" s="3" t="s">
        <v>139</v>
      </c>
      <c r="K27" s="3" t="s">
        <v>140</v>
      </c>
      <c r="L27" s="3" t="s">
        <v>141</v>
      </c>
      <c r="M27" s="3" t="s">
        <v>142</v>
      </c>
      <c r="N27" s="3" t="s">
        <v>21</v>
      </c>
      <c r="O27" s="3" t="s">
        <v>22</v>
      </c>
      <c r="P27" s="3">
        <v>9810</v>
      </c>
      <c r="Q27" s="3">
        <v>0</v>
      </c>
      <c r="R27" s="3">
        <v>2</v>
      </c>
      <c r="S27" s="13" t="s">
        <v>894</v>
      </c>
      <c r="T27" s="13" t="str">
        <f t="shared" si="0"/>
        <v>(11)</v>
      </c>
      <c r="U27" s="13" t="s">
        <v>955</v>
      </c>
      <c r="V27" s="11">
        <f t="shared" si="1"/>
        <v>4.077471967380224</v>
      </c>
      <c r="W27" s="11">
        <f t="shared" si="2"/>
        <v>0.509683995922528</v>
      </c>
    </row>
    <row r="28" spans="4:40" ht="27" thickBot="1" x14ac:dyDescent="0.35">
      <c r="D28" s="3">
        <v>1</v>
      </c>
      <c r="E28" s="3" t="s">
        <v>13</v>
      </c>
      <c r="F28" s="4" t="s">
        <v>143</v>
      </c>
      <c r="G28" s="4" t="s">
        <v>144</v>
      </c>
      <c r="H28" s="4" t="s">
        <v>895</v>
      </c>
      <c r="I28" s="3" t="s">
        <v>145</v>
      </c>
      <c r="J28" s="3" t="s">
        <v>146</v>
      </c>
      <c r="K28" s="3" t="s">
        <v>147</v>
      </c>
      <c r="L28" s="3" t="s">
        <v>148</v>
      </c>
      <c r="M28" s="3" t="s">
        <v>147</v>
      </c>
      <c r="N28" s="3" t="s">
        <v>21</v>
      </c>
      <c r="O28" s="3" t="s">
        <v>22</v>
      </c>
      <c r="P28" s="3">
        <v>4.5</v>
      </c>
      <c r="Q28" s="3">
        <v>0</v>
      </c>
      <c r="R28" s="3">
        <v>2</v>
      </c>
      <c r="S28" s="13" t="s">
        <v>894</v>
      </c>
      <c r="T28" s="13" t="str">
        <f t="shared" si="0"/>
        <v>(11)</v>
      </c>
      <c r="U28" s="13" t="s">
        <v>956</v>
      </c>
      <c r="V28" s="11">
        <f t="shared" si="1"/>
        <v>8888.8888888888887</v>
      </c>
      <c r="W28" s="11">
        <f t="shared" si="2"/>
        <v>1111.1111111111111</v>
      </c>
      <c r="AA28" s="41" t="s">
        <v>397</v>
      </c>
      <c r="AB28">
        <v>13.214403700033037</v>
      </c>
    </row>
    <row r="29" spans="4:40" ht="15" thickBot="1" x14ac:dyDescent="0.35">
      <c r="D29" s="3">
        <v>1</v>
      </c>
      <c r="E29" s="3" t="s">
        <v>13</v>
      </c>
      <c r="F29" s="4" t="s">
        <v>149</v>
      </c>
      <c r="G29" s="4" t="s">
        <v>150</v>
      </c>
      <c r="H29" s="4" t="s">
        <v>151</v>
      </c>
      <c r="I29" s="3" t="s">
        <v>152</v>
      </c>
      <c r="J29" s="3" t="s">
        <v>153</v>
      </c>
      <c r="K29" s="3" t="s">
        <v>154</v>
      </c>
      <c r="L29" s="3" t="s">
        <v>155</v>
      </c>
      <c r="M29" s="3" t="s">
        <v>156</v>
      </c>
      <c r="N29" s="3" t="s">
        <v>21</v>
      </c>
      <c r="O29" s="3" t="s">
        <v>22</v>
      </c>
      <c r="P29" s="3">
        <v>10300</v>
      </c>
      <c r="Q29" s="3">
        <v>0</v>
      </c>
      <c r="R29" s="3">
        <v>2</v>
      </c>
      <c r="S29" s="13" t="s">
        <v>894</v>
      </c>
      <c r="T29" s="13" t="str">
        <f t="shared" si="0"/>
        <v>(11)</v>
      </c>
      <c r="U29" s="13" t="s">
        <v>954</v>
      </c>
      <c r="V29" s="11">
        <f t="shared" si="1"/>
        <v>3.883495145631068</v>
      </c>
      <c r="W29" s="11">
        <f t="shared" si="2"/>
        <v>0.4854368932038835</v>
      </c>
    </row>
    <row r="30" spans="4:40" ht="66.599999999999994" thickBot="1" x14ac:dyDescent="0.35">
      <c r="D30" s="3">
        <v>1</v>
      </c>
      <c r="E30" s="3" t="s">
        <v>13</v>
      </c>
      <c r="F30" s="4" t="s">
        <v>157</v>
      </c>
      <c r="G30" s="4" t="s">
        <v>158</v>
      </c>
      <c r="H30" s="4" t="s">
        <v>159</v>
      </c>
      <c r="I30" s="3" t="s">
        <v>160</v>
      </c>
      <c r="J30" s="3" t="s">
        <v>161</v>
      </c>
      <c r="K30" s="3" t="s">
        <v>55</v>
      </c>
      <c r="L30" s="3" t="s">
        <v>162</v>
      </c>
      <c r="M30" s="3" t="s">
        <v>163</v>
      </c>
      <c r="N30" s="3" t="s">
        <v>21</v>
      </c>
      <c r="O30" s="3" t="s">
        <v>22</v>
      </c>
      <c r="P30" s="3">
        <v>8077</v>
      </c>
      <c r="Q30" s="3">
        <v>0.74</v>
      </c>
      <c r="R30" s="3">
        <v>2</v>
      </c>
      <c r="S30" s="13" t="s">
        <v>896</v>
      </c>
      <c r="T30" s="13" t="str">
        <f t="shared" si="0"/>
        <v>(10;11)</v>
      </c>
      <c r="U30" s="13" t="s">
        <v>960</v>
      </c>
      <c r="V30" s="11">
        <f t="shared" si="1"/>
        <v>4.9523337872972641</v>
      </c>
      <c r="W30" s="11">
        <f t="shared" si="2"/>
        <v>0.61904172341215802</v>
      </c>
      <c r="Y30" s="36"/>
      <c r="Z30" s="36"/>
      <c r="AA30" s="36" t="s">
        <v>422</v>
      </c>
      <c r="AB30" s="36">
        <v>15.203344735841885</v>
      </c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4:40" ht="66.599999999999994" thickBot="1" x14ac:dyDescent="0.35">
      <c r="D31" s="3">
        <v>1</v>
      </c>
      <c r="E31" s="3" t="s">
        <v>13</v>
      </c>
      <c r="F31" s="4" t="s">
        <v>164</v>
      </c>
      <c r="G31" s="4" t="s">
        <v>165</v>
      </c>
      <c r="H31" s="4" t="s">
        <v>166</v>
      </c>
      <c r="I31" s="3" t="s">
        <v>167</v>
      </c>
      <c r="J31" s="3" t="s">
        <v>168</v>
      </c>
      <c r="K31" s="3" t="s">
        <v>169</v>
      </c>
      <c r="L31" s="3" t="s">
        <v>170</v>
      </c>
      <c r="M31" s="3" t="s">
        <v>119</v>
      </c>
      <c r="N31" s="3" t="s">
        <v>21</v>
      </c>
      <c r="O31" s="3" t="s">
        <v>22</v>
      </c>
      <c r="P31" s="3">
        <v>4083</v>
      </c>
      <c r="Q31" s="3">
        <v>0.28999999999999998</v>
      </c>
      <c r="R31" s="3">
        <v>2</v>
      </c>
      <c r="S31" s="13" t="s">
        <v>896</v>
      </c>
      <c r="T31" s="13" t="str">
        <f t="shared" si="0"/>
        <v>(10;11)</v>
      </c>
      <c r="U31" s="13" t="s">
        <v>960</v>
      </c>
      <c r="V31" s="11">
        <f t="shared" si="1"/>
        <v>9.7967180994366885</v>
      </c>
      <c r="W31" s="11">
        <f t="shared" si="2"/>
        <v>1.2245897624295861</v>
      </c>
      <c r="Y31" s="36"/>
      <c r="Z31" s="36"/>
      <c r="AA31" s="36" t="s">
        <v>429</v>
      </c>
      <c r="AB31" s="36">
        <v>12.539184952978056</v>
      </c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4:40" ht="66.599999999999994" thickBot="1" x14ac:dyDescent="0.35">
      <c r="D32" s="3">
        <v>1</v>
      </c>
      <c r="E32" s="3" t="s">
        <v>13</v>
      </c>
      <c r="F32" s="4" t="s">
        <v>172</v>
      </c>
      <c r="G32" s="4" t="s">
        <v>173</v>
      </c>
      <c r="H32" s="4" t="s">
        <v>174</v>
      </c>
      <c r="I32" s="3">
        <v>112</v>
      </c>
      <c r="J32" s="3" t="s">
        <v>175</v>
      </c>
      <c r="K32" s="3" t="s">
        <v>176</v>
      </c>
      <c r="L32" s="3" t="s">
        <v>177</v>
      </c>
      <c r="M32" s="3" t="s">
        <v>178</v>
      </c>
      <c r="N32" s="3" t="s">
        <v>21</v>
      </c>
      <c r="O32" s="3" t="s">
        <v>22</v>
      </c>
      <c r="P32" s="3">
        <v>4657</v>
      </c>
      <c r="Q32" s="3">
        <v>0.33</v>
      </c>
      <c r="R32" s="3">
        <v>2</v>
      </c>
      <c r="S32" s="13" t="s">
        <v>896</v>
      </c>
      <c r="T32" s="13" t="str">
        <f t="shared" si="0"/>
        <v>(10;11)</v>
      </c>
      <c r="U32" s="13" t="s">
        <v>960</v>
      </c>
      <c r="V32" s="11">
        <f t="shared" si="1"/>
        <v>8.5892205282370622</v>
      </c>
      <c r="W32" s="11">
        <f t="shared" si="2"/>
        <v>1.0736525660296328</v>
      </c>
      <c r="Y32" s="36"/>
      <c r="Z32" s="36"/>
      <c r="AA32" s="36" t="s">
        <v>434</v>
      </c>
      <c r="AB32" s="36">
        <v>12.726694241170856</v>
      </c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4:40" ht="66.599999999999994" thickBot="1" x14ac:dyDescent="0.35">
      <c r="D33" s="3">
        <v>1</v>
      </c>
      <c r="E33" s="3" t="s">
        <v>13</v>
      </c>
      <c r="F33" s="4" t="s">
        <v>179</v>
      </c>
      <c r="G33" s="4" t="s">
        <v>180</v>
      </c>
      <c r="H33" s="4" t="s">
        <v>181</v>
      </c>
      <c r="I33" s="3" t="s">
        <v>182</v>
      </c>
      <c r="J33" s="3" t="s">
        <v>183</v>
      </c>
      <c r="K33" s="3" t="s">
        <v>184</v>
      </c>
      <c r="L33" s="3" t="s">
        <v>185</v>
      </c>
      <c r="M33" s="3" t="s">
        <v>21</v>
      </c>
      <c r="N33" s="3" t="s">
        <v>21</v>
      </c>
      <c r="O33" s="3" t="s">
        <v>21</v>
      </c>
      <c r="P33" s="3">
        <v>14560</v>
      </c>
      <c r="Q33" s="3">
        <v>0.6</v>
      </c>
      <c r="R33" s="3">
        <v>2</v>
      </c>
      <c r="S33" s="13" t="s">
        <v>896</v>
      </c>
      <c r="T33" s="13" t="str">
        <f t="shared" si="0"/>
        <v>(10;11)</v>
      </c>
      <c r="U33" s="13" t="s">
        <v>960</v>
      </c>
      <c r="V33" s="11">
        <f t="shared" si="1"/>
        <v>2.7472527472527473</v>
      </c>
      <c r="W33" s="11">
        <f t="shared" si="2"/>
        <v>0.34340659340659341</v>
      </c>
      <c r="Y33" s="36"/>
      <c r="Z33" s="36"/>
      <c r="AA33" s="36" t="s">
        <v>440</v>
      </c>
      <c r="AB33" s="36">
        <v>15.835312747426762</v>
      </c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4:40" ht="66.599999999999994" thickBot="1" x14ac:dyDescent="0.35">
      <c r="D34" s="3">
        <v>1</v>
      </c>
      <c r="E34" s="3" t="s">
        <v>13</v>
      </c>
      <c r="F34" s="4" t="s">
        <v>186</v>
      </c>
      <c r="G34" s="4" t="s">
        <v>187</v>
      </c>
      <c r="H34" s="4" t="s">
        <v>188</v>
      </c>
      <c r="I34" s="3" t="s">
        <v>189</v>
      </c>
      <c r="J34" s="3" t="s">
        <v>190</v>
      </c>
      <c r="K34" s="3" t="s">
        <v>176</v>
      </c>
      <c r="L34" s="3" t="s">
        <v>191</v>
      </c>
      <c r="M34" s="3" t="s">
        <v>176</v>
      </c>
      <c r="N34" s="3" t="s">
        <v>21</v>
      </c>
      <c r="O34" s="3" t="s">
        <v>22</v>
      </c>
      <c r="P34" s="3">
        <v>4143</v>
      </c>
      <c r="Q34" s="3">
        <v>0.31</v>
      </c>
      <c r="R34" s="3">
        <v>2</v>
      </c>
      <c r="S34" s="13" t="s">
        <v>896</v>
      </c>
      <c r="T34" s="13" t="str">
        <f t="shared" si="0"/>
        <v>(10;11)</v>
      </c>
      <c r="U34" s="13" t="s">
        <v>960</v>
      </c>
      <c r="V34" s="11">
        <f t="shared" si="1"/>
        <v>9.6548394882935078</v>
      </c>
      <c r="W34" s="11">
        <f t="shared" si="2"/>
        <v>1.2068549360366885</v>
      </c>
      <c r="Y34" s="36"/>
      <c r="Z34" s="36"/>
      <c r="AA34" s="36" t="s">
        <v>446</v>
      </c>
      <c r="AB34" s="36">
        <v>12.965964343598054</v>
      </c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4:40" ht="27" thickBot="1" x14ac:dyDescent="0.35">
      <c r="D35" s="3">
        <v>1</v>
      </c>
      <c r="E35" s="3" t="s">
        <v>13</v>
      </c>
      <c r="F35" s="4" t="s">
        <v>193</v>
      </c>
      <c r="G35" s="4" t="s">
        <v>194</v>
      </c>
      <c r="H35" s="4" t="s">
        <v>195</v>
      </c>
      <c r="I35" s="3" t="s">
        <v>196</v>
      </c>
      <c r="J35" s="3" t="s">
        <v>197</v>
      </c>
      <c r="K35" s="3" t="s">
        <v>198</v>
      </c>
      <c r="L35" s="3" t="s">
        <v>199</v>
      </c>
      <c r="M35" s="3" t="s">
        <v>198</v>
      </c>
      <c r="N35" s="3" t="s">
        <v>21</v>
      </c>
      <c r="O35" s="3" t="s">
        <v>22</v>
      </c>
      <c r="P35" s="3">
        <v>3985</v>
      </c>
      <c r="Q35" s="3">
        <v>0</v>
      </c>
      <c r="R35" s="3">
        <v>2</v>
      </c>
      <c r="S35" s="13" t="s">
        <v>894</v>
      </c>
      <c r="T35" s="13" t="str">
        <f t="shared" si="0"/>
        <v>(11)</v>
      </c>
      <c r="U35" s="13" t="s">
        <v>955</v>
      </c>
      <c r="V35" s="11">
        <f t="shared" si="1"/>
        <v>10.037641154328734</v>
      </c>
      <c r="W35" s="11">
        <f t="shared" si="2"/>
        <v>1.2547051442910917</v>
      </c>
    </row>
    <row r="36" spans="4:40" ht="15" thickBot="1" x14ac:dyDescent="0.35">
      <c r="D36" s="3">
        <v>1</v>
      </c>
      <c r="E36" s="3" t="s">
        <v>13</v>
      </c>
      <c r="F36" s="4" t="s">
        <v>200</v>
      </c>
      <c r="G36" s="4" t="s">
        <v>201</v>
      </c>
      <c r="H36" s="4" t="s">
        <v>202</v>
      </c>
      <c r="I36" s="3" t="s">
        <v>203</v>
      </c>
      <c r="J36" s="3" t="s">
        <v>204</v>
      </c>
      <c r="K36" s="3" t="s">
        <v>205</v>
      </c>
      <c r="L36" s="3" t="s">
        <v>206</v>
      </c>
      <c r="M36" s="3" t="s">
        <v>205</v>
      </c>
      <c r="N36" s="3" t="s">
        <v>21</v>
      </c>
      <c r="O36" s="3" t="s">
        <v>22</v>
      </c>
      <c r="P36" s="3">
        <v>13210</v>
      </c>
      <c r="Q36" s="3">
        <v>0</v>
      </c>
      <c r="R36" s="3">
        <v>2</v>
      </c>
      <c r="S36" s="13" t="s">
        <v>894</v>
      </c>
      <c r="T36" s="13" t="str">
        <f t="shared" si="0"/>
        <v>(11)</v>
      </c>
      <c r="U36" s="13" t="s">
        <v>957</v>
      </c>
      <c r="V36" s="11">
        <f t="shared" si="1"/>
        <v>3.0280090840272522</v>
      </c>
      <c r="W36" s="11">
        <f t="shared" si="2"/>
        <v>0.37850113550340653</v>
      </c>
    </row>
    <row r="37" spans="4:40" ht="15" thickBot="1" x14ac:dyDescent="0.35">
      <c r="D37" s="3">
        <v>1</v>
      </c>
      <c r="E37" s="3" t="s">
        <v>13</v>
      </c>
      <c r="F37" s="4" t="s">
        <v>207</v>
      </c>
      <c r="G37" s="4" t="s">
        <v>208</v>
      </c>
      <c r="H37" s="4" t="s">
        <v>209</v>
      </c>
      <c r="I37" s="3" t="s">
        <v>210</v>
      </c>
      <c r="J37" s="3" t="s">
        <v>211</v>
      </c>
      <c r="K37" s="3" t="s">
        <v>117</v>
      </c>
      <c r="L37" s="3" t="s">
        <v>212</v>
      </c>
      <c r="M37" s="3" t="s">
        <v>36</v>
      </c>
      <c r="N37" s="3" t="s">
        <v>21</v>
      </c>
      <c r="O37" s="3" t="s">
        <v>22</v>
      </c>
      <c r="P37" s="3">
        <v>13400</v>
      </c>
      <c r="Q37" s="3">
        <v>0</v>
      </c>
      <c r="R37" s="3">
        <v>2</v>
      </c>
      <c r="S37" s="13" t="s">
        <v>894</v>
      </c>
      <c r="T37" s="13" t="str">
        <f t="shared" si="0"/>
        <v>(11)</v>
      </c>
      <c r="U37" s="13" t="s">
        <v>957</v>
      </c>
      <c r="V37" s="11">
        <f t="shared" si="1"/>
        <v>2.9850746268656718</v>
      </c>
      <c r="W37" s="11">
        <f t="shared" si="2"/>
        <v>0.37313432835820898</v>
      </c>
    </row>
    <row r="38" spans="4:40" ht="66.599999999999994" thickBot="1" x14ac:dyDescent="0.35">
      <c r="D38" s="3">
        <v>1</v>
      </c>
      <c r="E38" s="3" t="s">
        <v>13</v>
      </c>
      <c r="F38" s="4" t="s">
        <v>213</v>
      </c>
      <c r="G38" s="4" t="s">
        <v>214</v>
      </c>
      <c r="H38" s="4" t="s">
        <v>215</v>
      </c>
      <c r="I38" s="3">
        <v>124</v>
      </c>
      <c r="J38" s="3" t="s">
        <v>216</v>
      </c>
      <c r="K38" s="3" t="s">
        <v>217</v>
      </c>
      <c r="L38" s="3" t="s">
        <v>218</v>
      </c>
      <c r="M38" s="3" t="s">
        <v>169</v>
      </c>
      <c r="N38" s="3" t="s">
        <v>21</v>
      </c>
      <c r="O38" s="3" t="s">
        <v>22</v>
      </c>
      <c r="P38" s="3">
        <v>5741</v>
      </c>
      <c r="Q38" s="3">
        <v>2.4E-2</v>
      </c>
      <c r="R38" s="3">
        <v>2</v>
      </c>
      <c r="S38" s="13" t="s">
        <v>896</v>
      </c>
      <c r="T38" s="13" t="str">
        <f t="shared" si="0"/>
        <v>(10;11)</v>
      </c>
      <c r="U38" s="13" t="s">
        <v>960</v>
      </c>
      <c r="V38" s="11">
        <f t="shared" si="1"/>
        <v>6.9674272774777917</v>
      </c>
      <c r="W38" s="11">
        <f t="shared" si="2"/>
        <v>0.87092840968472396</v>
      </c>
      <c r="Y38" s="36"/>
      <c r="Z38" s="36"/>
      <c r="AA38" s="36" t="s">
        <v>499</v>
      </c>
      <c r="AB38" s="36">
        <v>12.326656394453005</v>
      </c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4:40" ht="26.4" customHeight="1" thickBot="1" x14ac:dyDescent="0.35">
      <c r="D39" s="3">
        <v>1</v>
      </c>
      <c r="E39" s="3" t="s">
        <v>13</v>
      </c>
      <c r="F39" s="4" t="s">
        <v>858</v>
      </c>
      <c r="G39" s="4" t="s">
        <v>219</v>
      </c>
      <c r="H39" s="4" t="s">
        <v>220</v>
      </c>
      <c r="I39" s="3" t="s">
        <v>221</v>
      </c>
      <c r="J39" s="5">
        <v>4256</v>
      </c>
      <c r="K39" s="3" t="s">
        <v>222</v>
      </c>
      <c r="L39" s="3" t="s">
        <v>223</v>
      </c>
      <c r="M39" s="3" t="s">
        <v>222</v>
      </c>
      <c r="N39" s="3" t="s">
        <v>21</v>
      </c>
      <c r="O39" s="3" t="s">
        <v>22</v>
      </c>
      <c r="P39" s="3">
        <v>631.4</v>
      </c>
      <c r="Q39" s="3">
        <v>0</v>
      </c>
      <c r="R39" s="3">
        <v>2</v>
      </c>
      <c r="S39" s="13" t="s">
        <v>894</v>
      </c>
      <c r="T39" s="13" t="str">
        <f t="shared" si="0"/>
        <v>(11)</v>
      </c>
      <c r="U39" s="13" t="s">
        <v>958</v>
      </c>
      <c r="V39" s="11">
        <f t="shared" si="1"/>
        <v>63.351282863477991</v>
      </c>
      <c r="W39" s="11">
        <f t="shared" si="2"/>
        <v>7.9189103579347488</v>
      </c>
      <c r="AA39" s="41" t="s">
        <v>588</v>
      </c>
      <c r="AB39">
        <v>8.9485458612975393</v>
      </c>
    </row>
    <row r="40" spans="4:40" ht="53.4" thickBot="1" x14ac:dyDescent="0.35">
      <c r="D40" s="3">
        <v>1</v>
      </c>
      <c r="E40" s="3" t="s">
        <v>13</v>
      </c>
      <c r="F40" s="4" t="s">
        <v>224</v>
      </c>
      <c r="G40" s="4" t="s">
        <v>225</v>
      </c>
      <c r="H40" s="4" t="s">
        <v>226</v>
      </c>
      <c r="I40" s="3">
        <v>18</v>
      </c>
      <c r="J40" s="3"/>
      <c r="K40" s="3" t="s">
        <v>21</v>
      </c>
      <c r="L40" s="3">
        <v>100</v>
      </c>
      <c r="M40" s="3" t="s">
        <v>76</v>
      </c>
      <c r="N40" s="3" t="s">
        <v>76</v>
      </c>
      <c r="O40" s="3" t="s">
        <v>22</v>
      </c>
      <c r="P40" s="3">
        <v>0</v>
      </c>
      <c r="Q40" s="3">
        <v>0</v>
      </c>
      <c r="R40" s="3">
        <v>2</v>
      </c>
      <c r="S40" s="13" t="s">
        <v>897</v>
      </c>
      <c r="T40" s="13" t="e">
        <f t="shared" si="0"/>
        <v>#VALUE!</v>
      </c>
      <c r="U40" s="13" t="s">
        <v>959</v>
      </c>
      <c r="V40" s="11" t="e">
        <f t="shared" si="1"/>
        <v>#DIV/0!</v>
      </c>
      <c r="W40" s="11" t="e">
        <f t="shared" si="2"/>
        <v>#DIV/0!</v>
      </c>
      <c r="AA40" s="41" t="s">
        <v>670</v>
      </c>
      <c r="AB40" t="e">
        <v>#VALUE!</v>
      </c>
    </row>
    <row r="41" spans="4:40" ht="53.4" thickBot="1" x14ac:dyDescent="0.35">
      <c r="D41" s="3">
        <v>1</v>
      </c>
      <c r="E41" s="3" t="s">
        <v>13</v>
      </c>
      <c r="F41" s="4" t="s">
        <v>227</v>
      </c>
      <c r="G41" s="4" t="s">
        <v>228</v>
      </c>
      <c r="H41" s="4" t="s">
        <v>229</v>
      </c>
      <c r="I41" s="3" t="s">
        <v>230</v>
      </c>
      <c r="J41" s="3" t="s">
        <v>231</v>
      </c>
      <c r="K41" s="3" t="s">
        <v>232</v>
      </c>
      <c r="L41" s="3" t="s">
        <v>96</v>
      </c>
      <c r="M41" s="3" t="s">
        <v>233</v>
      </c>
      <c r="N41" s="3" t="s">
        <v>21</v>
      </c>
      <c r="O41" s="3" t="s">
        <v>22</v>
      </c>
      <c r="P41" s="3">
        <v>1</v>
      </c>
      <c r="Q41" s="3">
        <v>0</v>
      </c>
      <c r="R41" s="3">
        <v>2</v>
      </c>
      <c r="S41" s="13" t="s">
        <v>897</v>
      </c>
      <c r="T41" s="13" t="e">
        <f t="shared" si="0"/>
        <v>#VALUE!</v>
      </c>
      <c r="U41" s="13" t="s">
        <v>959</v>
      </c>
      <c r="V41" s="11">
        <f t="shared" si="1"/>
        <v>40000</v>
      </c>
      <c r="W41" s="11">
        <f t="shared" si="2"/>
        <v>5000</v>
      </c>
      <c r="AA41" s="41" t="s">
        <v>707</v>
      </c>
      <c r="AB41">
        <v>13.481631277384563</v>
      </c>
    </row>
    <row r="42" spans="4:40" ht="66.599999999999994" thickBot="1" x14ac:dyDescent="0.35">
      <c r="D42" s="3">
        <v>1</v>
      </c>
      <c r="E42" s="3" t="s">
        <v>234</v>
      </c>
      <c r="F42" s="4" t="s">
        <v>235</v>
      </c>
      <c r="G42" s="4" t="s">
        <v>236</v>
      </c>
      <c r="H42" s="4" t="s">
        <v>237</v>
      </c>
      <c r="I42" s="3" t="s">
        <v>238</v>
      </c>
      <c r="J42" s="3" t="s">
        <v>239</v>
      </c>
      <c r="K42" s="3" t="s">
        <v>19</v>
      </c>
      <c r="L42" s="3" t="s">
        <v>240</v>
      </c>
      <c r="M42" s="3" t="s">
        <v>241</v>
      </c>
      <c r="N42" s="3">
        <v>681</v>
      </c>
      <c r="O42" s="3" t="s">
        <v>22</v>
      </c>
      <c r="P42" s="3">
        <v>1182</v>
      </c>
      <c r="Q42" s="3">
        <v>3.6999999999999998E-2</v>
      </c>
      <c r="R42" s="3">
        <v>2</v>
      </c>
      <c r="S42" s="13" t="s">
        <v>896</v>
      </c>
      <c r="T42" s="13" t="str">
        <f t="shared" si="0"/>
        <v>(10;11)</v>
      </c>
      <c r="U42" s="13" t="s">
        <v>960</v>
      </c>
      <c r="V42" s="11">
        <f t="shared" si="1"/>
        <v>33.840947546531304</v>
      </c>
      <c r="W42" s="11">
        <f t="shared" si="2"/>
        <v>4.230118443316413</v>
      </c>
      <c r="Y42" s="36"/>
      <c r="Z42" s="36"/>
      <c r="AA42" s="36" t="s">
        <v>510</v>
      </c>
      <c r="AB42" s="36">
        <v>15.515301966564525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4:40" ht="66.599999999999994" thickBot="1" x14ac:dyDescent="0.35">
      <c r="D43" s="3">
        <v>1</v>
      </c>
      <c r="E43" s="3" t="s">
        <v>234</v>
      </c>
      <c r="F43" s="4" t="s">
        <v>242</v>
      </c>
      <c r="G43" s="4" t="s">
        <v>243</v>
      </c>
      <c r="H43" s="4" t="s">
        <v>244</v>
      </c>
      <c r="I43" s="3" t="s">
        <v>245</v>
      </c>
      <c r="J43" s="3" t="s">
        <v>246</v>
      </c>
      <c r="K43" s="3" t="s">
        <v>142</v>
      </c>
      <c r="L43" s="3" t="s">
        <v>247</v>
      </c>
      <c r="M43" s="3" t="s">
        <v>102</v>
      </c>
      <c r="N43" s="3">
        <v>685</v>
      </c>
      <c r="O43" s="3" t="s">
        <v>22</v>
      </c>
      <c r="P43" s="3">
        <v>1288</v>
      </c>
      <c r="Q43" s="3">
        <v>0.04</v>
      </c>
      <c r="R43" s="3">
        <v>2</v>
      </c>
      <c r="S43" s="13" t="s">
        <v>896</v>
      </c>
      <c r="T43" s="13" t="str">
        <f t="shared" si="0"/>
        <v>(10;11)</v>
      </c>
      <c r="U43" s="13" t="s">
        <v>960</v>
      </c>
      <c r="V43" s="11">
        <f t="shared" si="1"/>
        <v>31.055900621118013</v>
      </c>
      <c r="W43" s="11">
        <f t="shared" si="2"/>
        <v>3.8819875776397517</v>
      </c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4:40" ht="66.599999999999994" thickBot="1" x14ac:dyDescent="0.35">
      <c r="D44" s="3">
        <v>1</v>
      </c>
      <c r="E44" s="3" t="s">
        <v>234</v>
      </c>
      <c r="F44" s="4" t="s">
        <v>249</v>
      </c>
      <c r="G44" s="4" t="s">
        <v>250</v>
      </c>
      <c r="H44" s="4" t="s">
        <v>251</v>
      </c>
      <c r="I44" s="3">
        <v>101</v>
      </c>
      <c r="J44" s="3" t="s">
        <v>252</v>
      </c>
      <c r="K44" s="3" t="s">
        <v>253</v>
      </c>
      <c r="L44" s="3" t="s">
        <v>254</v>
      </c>
      <c r="M44" s="3" t="s">
        <v>255</v>
      </c>
      <c r="N44" s="3" t="s">
        <v>21</v>
      </c>
      <c r="O44" s="3" t="s">
        <v>22</v>
      </c>
      <c r="P44" s="3">
        <v>932.6</v>
      </c>
      <c r="Q44" s="3">
        <v>0.03</v>
      </c>
      <c r="R44" s="3">
        <v>2</v>
      </c>
      <c r="S44" s="13" t="s">
        <v>896</v>
      </c>
      <c r="T44" s="13" t="str">
        <f t="shared" si="0"/>
        <v>(10;11)</v>
      </c>
      <c r="U44" s="13" t="s">
        <v>960</v>
      </c>
      <c r="V44" s="11">
        <f t="shared" si="1"/>
        <v>42.890842805061119</v>
      </c>
      <c r="W44" s="11">
        <f t="shared" si="2"/>
        <v>5.3613553506326399</v>
      </c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4:40" ht="66.599999999999994" thickBot="1" x14ac:dyDescent="0.35">
      <c r="D45" s="3">
        <v>1</v>
      </c>
      <c r="E45" s="3" t="s">
        <v>234</v>
      </c>
      <c r="F45" s="4" t="s">
        <v>256</v>
      </c>
      <c r="G45" s="4" t="s">
        <v>257</v>
      </c>
      <c r="H45" s="4" t="s">
        <v>258</v>
      </c>
      <c r="I45" s="3" t="s">
        <v>259</v>
      </c>
      <c r="J45" s="3" t="s">
        <v>260</v>
      </c>
      <c r="K45" s="3" t="s">
        <v>178</v>
      </c>
      <c r="L45" s="3" t="s">
        <v>261</v>
      </c>
      <c r="M45" s="3" t="s">
        <v>262</v>
      </c>
      <c r="N45" s="3">
        <v>723</v>
      </c>
      <c r="O45" s="3" t="s">
        <v>22</v>
      </c>
      <c r="P45" s="3">
        <v>2788</v>
      </c>
      <c r="Q45" s="3">
        <v>2.1000000000000001E-2</v>
      </c>
      <c r="R45" s="3">
        <v>2</v>
      </c>
      <c r="S45" s="13" t="s">
        <v>896</v>
      </c>
      <c r="T45" s="13" t="str">
        <f t="shared" si="0"/>
        <v>(10;11)</v>
      </c>
      <c r="U45" s="13" t="s">
        <v>960</v>
      </c>
      <c r="V45" s="11">
        <f t="shared" si="1"/>
        <v>14.347202295552368</v>
      </c>
      <c r="W45" s="11">
        <f t="shared" si="2"/>
        <v>1.793400286944046</v>
      </c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4:40" ht="66.599999999999994" thickBot="1" x14ac:dyDescent="0.35">
      <c r="D46" s="3">
        <v>1</v>
      </c>
      <c r="E46" s="3" t="s">
        <v>234</v>
      </c>
      <c r="F46" s="4" t="s">
        <v>263</v>
      </c>
      <c r="G46" s="4" t="s">
        <v>264</v>
      </c>
      <c r="H46" s="4" t="s">
        <v>258</v>
      </c>
      <c r="I46" s="3" t="s">
        <v>265</v>
      </c>
      <c r="J46" s="3" t="s">
        <v>266</v>
      </c>
      <c r="K46" s="3" t="s">
        <v>267</v>
      </c>
      <c r="L46" s="3" t="s">
        <v>268</v>
      </c>
      <c r="M46" s="3" t="s">
        <v>253</v>
      </c>
      <c r="N46" s="3">
        <v>641</v>
      </c>
      <c r="O46" s="3" t="s">
        <v>22</v>
      </c>
      <c r="P46" s="3">
        <v>2416</v>
      </c>
      <c r="Q46" s="3">
        <v>3.3000000000000002E-2</v>
      </c>
      <c r="R46" s="3">
        <v>2</v>
      </c>
      <c r="S46" s="13" t="s">
        <v>896</v>
      </c>
      <c r="T46" s="13" t="str">
        <f t="shared" si="0"/>
        <v>(10;11)</v>
      </c>
      <c r="U46" s="13" t="s">
        <v>960</v>
      </c>
      <c r="V46" s="11">
        <f t="shared" si="1"/>
        <v>16.556291390728475</v>
      </c>
      <c r="W46" s="11">
        <f t="shared" si="2"/>
        <v>2.0695364238410594</v>
      </c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4:40" ht="66.599999999999994" thickBot="1" x14ac:dyDescent="0.35">
      <c r="D47" s="3">
        <v>1</v>
      </c>
      <c r="E47" s="3" t="s">
        <v>234</v>
      </c>
      <c r="F47" s="4" t="s">
        <v>269</v>
      </c>
      <c r="G47" s="4" t="s">
        <v>270</v>
      </c>
      <c r="H47" s="4" t="s">
        <v>271</v>
      </c>
      <c r="I47" s="3">
        <v>92</v>
      </c>
      <c r="J47" s="3" t="s">
        <v>272</v>
      </c>
      <c r="K47" s="3" t="s">
        <v>178</v>
      </c>
      <c r="L47" s="3" t="s">
        <v>273</v>
      </c>
      <c r="M47" s="3" t="s">
        <v>253</v>
      </c>
      <c r="N47" s="3" t="s">
        <v>21</v>
      </c>
      <c r="O47" s="3" t="s">
        <v>274</v>
      </c>
      <c r="P47" s="3">
        <v>3124</v>
      </c>
      <c r="Q47" s="3">
        <v>4.1000000000000002E-2</v>
      </c>
      <c r="R47" s="3">
        <v>2</v>
      </c>
      <c r="S47" s="13" t="s">
        <v>896</v>
      </c>
      <c r="T47" s="13" t="str">
        <f t="shared" si="0"/>
        <v>(10;11)</v>
      </c>
      <c r="U47" s="13" t="s">
        <v>960</v>
      </c>
      <c r="V47" s="11">
        <f t="shared" si="1"/>
        <v>12.804097311139564</v>
      </c>
      <c r="W47" s="11">
        <f t="shared" si="2"/>
        <v>1.6005121638924455</v>
      </c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4:40" ht="66.599999999999994" thickBot="1" x14ac:dyDescent="0.35">
      <c r="D48" s="3">
        <v>1</v>
      </c>
      <c r="E48" s="3" t="s">
        <v>234</v>
      </c>
      <c r="F48" s="4" t="s">
        <v>275</v>
      </c>
      <c r="G48" s="4" t="s">
        <v>276</v>
      </c>
      <c r="H48" s="4" t="s">
        <v>271</v>
      </c>
      <c r="I48" s="3" t="s">
        <v>277</v>
      </c>
      <c r="J48" s="3" t="s">
        <v>278</v>
      </c>
      <c r="K48" s="3" t="s">
        <v>279</v>
      </c>
      <c r="L48" s="3" t="s">
        <v>280</v>
      </c>
      <c r="M48" s="3" t="s">
        <v>171</v>
      </c>
      <c r="N48" s="3" t="s">
        <v>21</v>
      </c>
      <c r="O48" s="3" t="s">
        <v>22</v>
      </c>
      <c r="P48" s="3">
        <v>4457</v>
      </c>
      <c r="Q48" s="3">
        <v>3.1E-2</v>
      </c>
      <c r="R48" s="3">
        <v>2</v>
      </c>
      <c r="S48" s="13" t="s">
        <v>896</v>
      </c>
      <c r="T48" s="13" t="str">
        <f t="shared" si="0"/>
        <v>(10;11)</v>
      </c>
      <c r="U48" s="13" t="s">
        <v>960</v>
      </c>
      <c r="V48" s="11">
        <f t="shared" si="1"/>
        <v>8.9746466232892086</v>
      </c>
      <c r="W48" s="11">
        <f t="shared" si="2"/>
        <v>1.1218308279111511</v>
      </c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4:40" ht="40.200000000000003" thickBot="1" x14ac:dyDescent="0.35">
      <c r="D49" s="3">
        <v>1</v>
      </c>
      <c r="E49" s="3" t="s">
        <v>281</v>
      </c>
      <c r="F49" s="4" t="s">
        <v>282</v>
      </c>
      <c r="G49" s="4" t="s">
        <v>283</v>
      </c>
      <c r="H49" s="4" t="s">
        <v>284</v>
      </c>
      <c r="I49" s="3" t="s">
        <v>285</v>
      </c>
      <c r="J49" s="3" t="s">
        <v>286</v>
      </c>
      <c r="K49" s="3" t="s">
        <v>287</v>
      </c>
      <c r="L49" s="3" t="s">
        <v>288</v>
      </c>
      <c r="M49" s="3" t="s">
        <v>287</v>
      </c>
      <c r="N49" s="3">
        <v>728</v>
      </c>
      <c r="O49" s="3" t="s">
        <v>22</v>
      </c>
      <c r="P49" s="3">
        <v>3922</v>
      </c>
      <c r="Q49" s="3">
        <v>0</v>
      </c>
      <c r="R49" s="3">
        <v>2</v>
      </c>
      <c r="S49" s="13" t="s">
        <v>894</v>
      </c>
      <c r="T49" s="13" t="str">
        <f t="shared" si="0"/>
        <v>(11)</v>
      </c>
      <c r="U49" s="13" t="s">
        <v>955</v>
      </c>
      <c r="V49" s="11">
        <f t="shared" si="1"/>
        <v>10.198878123406425</v>
      </c>
      <c r="W49" s="11">
        <f t="shared" si="2"/>
        <v>1.2748597654258031</v>
      </c>
    </row>
    <row r="50" spans="4:40" ht="66.599999999999994" thickBot="1" x14ac:dyDescent="0.35">
      <c r="D50" s="3">
        <v>1</v>
      </c>
      <c r="E50" s="3" t="s">
        <v>281</v>
      </c>
      <c r="F50" s="4" t="s">
        <v>289</v>
      </c>
      <c r="G50" s="4" t="s">
        <v>290</v>
      </c>
      <c r="H50" s="4" t="s">
        <v>291</v>
      </c>
      <c r="I50" s="3" t="s">
        <v>292</v>
      </c>
      <c r="J50" s="3" t="s">
        <v>293</v>
      </c>
      <c r="K50" s="3" t="s">
        <v>21</v>
      </c>
      <c r="L50" s="3" t="s">
        <v>294</v>
      </c>
      <c r="M50" s="3" t="s">
        <v>295</v>
      </c>
      <c r="N50" s="3" t="s">
        <v>21</v>
      </c>
      <c r="O50" s="3" t="s">
        <v>21</v>
      </c>
      <c r="P50" s="3">
        <v>5328</v>
      </c>
      <c r="Q50" s="3">
        <v>2.8000000000000001E-2</v>
      </c>
      <c r="R50" s="3">
        <v>2</v>
      </c>
      <c r="S50" s="13" t="s">
        <v>896</v>
      </c>
      <c r="T50" s="13" t="str">
        <f t="shared" si="0"/>
        <v>(10;11)</v>
      </c>
      <c r="U50" s="13" t="s">
        <v>960</v>
      </c>
      <c r="V50" s="11">
        <f t="shared" si="1"/>
        <v>7.5075075075075075</v>
      </c>
      <c r="W50" s="11">
        <f t="shared" si="2"/>
        <v>0.93843843843843844</v>
      </c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4:40" ht="42.6" customHeight="1" thickBot="1" x14ac:dyDescent="0.35">
      <c r="D51" s="3">
        <v>1</v>
      </c>
      <c r="E51" s="3" t="s">
        <v>281</v>
      </c>
      <c r="F51" s="4" t="s">
        <v>296</v>
      </c>
      <c r="G51" s="4" t="s">
        <v>297</v>
      </c>
      <c r="H51" s="4" t="s">
        <v>298</v>
      </c>
      <c r="I51" s="3" t="s">
        <v>299</v>
      </c>
      <c r="J51" s="3" t="s">
        <v>300</v>
      </c>
      <c r="K51" s="3" t="s">
        <v>178</v>
      </c>
      <c r="L51" s="3" t="s">
        <v>301</v>
      </c>
      <c r="M51" s="3" t="s">
        <v>192</v>
      </c>
      <c r="N51" s="3">
        <v>685</v>
      </c>
      <c r="O51" s="3" t="s">
        <v>22</v>
      </c>
      <c r="P51" s="3">
        <v>2107</v>
      </c>
      <c r="Q51" s="3">
        <v>0</v>
      </c>
      <c r="R51" s="3">
        <v>2</v>
      </c>
      <c r="S51" s="13" t="s">
        <v>894</v>
      </c>
      <c r="T51" s="13" t="str">
        <f t="shared" si="0"/>
        <v>(11)</v>
      </c>
      <c r="U51" s="13" t="s">
        <v>955</v>
      </c>
      <c r="V51" s="11">
        <f t="shared" si="1"/>
        <v>18.984337921214998</v>
      </c>
      <c r="W51" s="11">
        <f t="shared" si="2"/>
        <v>2.3730422401518747</v>
      </c>
    </row>
    <row r="52" spans="4:40" ht="37.799999999999997" customHeight="1" thickBot="1" x14ac:dyDescent="0.35">
      <c r="D52" s="3">
        <v>1</v>
      </c>
      <c r="E52" s="3" t="s">
        <v>281</v>
      </c>
      <c r="F52" s="4" t="s">
        <v>302</v>
      </c>
      <c r="G52" s="4" t="s">
        <v>303</v>
      </c>
      <c r="H52" s="4" t="s">
        <v>298</v>
      </c>
      <c r="I52" s="3" t="s">
        <v>304</v>
      </c>
      <c r="J52" s="3" t="s">
        <v>305</v>
      </c>
      <c r="K52" s="3" t="s">
        <v>184</v>
      </c>
      <c r="L52" s="3" t="s">
        <v>306</v>
      </c>
      <c r="M52" s="3" t="s">
        <v>178</v>
      </c>
      <c r="N52" s="3">
        <v>703</v>
      </c>
      <c r="O52" s="3" t="s">
        <v>22</v>
      </c>
      <c r="P52" s="3">
        <v>2804</v>
      </c>
      <c r="Q52" s="3">
        <v>0</v>
      </c>
      <c r="R52" s="3">
        <v>2</v>
      </c>
      <c r="S52" s="13" t="s">
        <v>894</v>
      </c>
      <c r="T52" s="13" t="str">
        <f t="shared" si="0"/>
        <v>(11)</v>
      </c>
      <c r="U52" s="13" t="s">
        <v>955</v>
      </c>
      <c r="V52" s="11">
        <f t="shared" si="1"/>
        <v>14.265335235378032</v>
      </c>
      <c r="W52" s="11">
        <f t="shared" si="2"/>
        <v>1.783166904422254</v>
      </c>
    </row>
    <row r="53" spans="4:40" ht="40.200000000000003" customHeight="1" thickBot="1" x14ac:dyDescent="0.35">
      <c r="D53" s="3">
        <v>1</v>
      </c>
      <c r="E53" s="3" t="s">
        <v>281</v>
      </c>
      <c r="F53" s="4" t="s">
        <v>307</v>
      </c>
      <c r="G53" s="4" t="s">
        <v>308</v>
      </c>
      <c r="H53" s="4" t="s">
        <v>298</v>
      </c>
      <c r="I53" s="3" t="s">
        <v>309</v>
      </c>
      <c r="J53" s="3" t="s">
        <v>310</v>
      </c>
      <c r="K53" s="3" t="s">
        <v>192</v>
      </c>
      <c r="L53" s="3" t="s">
        <v>311</v>
      </c>
      <c r="M53" s="3" t="s">
        <v>171</v>
      </c>
      <c r="N53" s="3">
        <v>704</v>
      </c>
      <c r="O53" s="3" t="s">
        <v>22</v>
      </c>
      <c r="P53" s="3">
        <v>1774</v>
      </c>
      <c r="Q53" s="3">
        <v>0</v>
      </c>
      <c r="R53" s="3">
        <v>2</v>
      </c>
      <c r="S53" s="13" t="s">
        <v>894</v>
      </c>
      <c r="T53" s="13" t="str">
        <f t="shared" si="0"/>
        <v>(11)</v>
      </c>
      <c r="U53" s="13" t="s">
        <v>955</v>
      </c>
      <c r="V53" s="11">
        <f t="shared" si="1"/>
        <v>22.547914317925592</v>
      </c>
      <c r="W53" s="11">
        <f t="shared" si="2"/>
        <v>2.818489289740699</v>
      </c>
    </row>
    <row r="54" spans="4:40" ht="43.8" customHeight="1" thickBot="1" x14ac:dyDescent="0.35">
      <c r="D54" s="3">
        <v>1</v>
      </c>
      <c r="E54" s="3" t="s">
        <v>234</v>
      </c>
      <c r="F54" s="4" t="s">
        <v>312</v>
      </c>
      <c r="G54" s="4" t="s">
        <v>313</v>
      </c>
      <c r="H54" s="4" t="s">
        <v>298</v>
      </c>
      <c r="I54" s="3" t="s">
        <v>314</v>
      </c>
      <c r="J54" s="3" t="s">
        <v>315</v>
      </c>
      <c r="K54" s="3" t="s">
        <v>279</v>
      </c>
      <c r="L54" s="3" t="s">
        <v>316</v>
      </c>
      <c r="M54" s="3" t="s">
        <v>117</v>
      </c>
      <c r="N54" s="3" t="s">
        <v>21</v>
      </c>
      <c r="O54" s="3" t="s">
        <v>22</v>
      </c>
      <c r="P54" s="3">
        <v>1627</v>
      </c>
      <c r="Q54" s="3">
        <v>0</v>
      </c>
      <c r="R54" s="3">
        <v>2</v>
      </c>
      <c r="S54" s="13" t="s">
        <v>894</v>
      </c>
      <c r="T54" s="13" t="str">
        <f t="shared" si="0"/>
        <v>(11)</v>
      </c>
      <c r="U54" s="13" t="s">
        <v>955</v>
      </c>
      <c r="V54" s="11">
        <f t="shared" si="1"/>
        <v>24.585125998770742</v>
      </c>
      <c r="W54" s="11">
        <f t="shared" si="2"/>
        <v>3.0731407498463428</v>
      </c>
    </row>
    <row r="55" spans="4:40" ht="37.799999999999997" customHeight="1" thickBot="1" x14ac:dyDescent="0.35">
      <c r="D55" s="3">
        <v>1</v>
      </c>
      <c r="E55" s="3" t="s">
        <v>234</v>
      </c>
      <c r="F55" s="4" t="s">
        <v>317</v>
      </c>
      <c r="G55" s="4" t="s">
        <v>318</v>
      </c>
      <c r="H55" s="4" t="s">
        <v>298</v>
      </c>
      <c r="I55" s="3" t="s">
        <v>319</v>
      </c>
      <c r="J55" s="3" t="s">
        <v>320</v>
      </c>
      <c r="K55" s="3" t="s">
        <v>57</v>
      </c>
      <c r="L55" s="3" t="s">
        <v>321</v>
      </c>
      <c r="M55" s="3" t="s">
        <v>262</v>
      </c>
      <c r="N55" s="3" t="s">
        <v>21</v>
      </c>
      <c r="O55" s="3" t="s">
        <v>22</v>
      </c>
      <c r="P55" s="3">
        <v>1552</v>
      </c>
      <c r="Q55" s="3">
        <v>0</v>
      </c>
      <c r="R55" s="3">
        <v>2</v>
      </c>
      <c r="S55" s="13" t="s">
        <v>894</v>
      </c>
      <c r="T55" s="13" t="str">
        <f t="shared" si="0"/>
        <v>(11)</v>
      </c>
      <c r="U55" s="13" t="s">
        <v>955</v>
      </c>
      <c r="V55" s="11">
        <f t="shared" si="1"/>
        <v>25.773195876288661</v>
      </c>
      <c r="W55" s="11">
        <f t="shared" si="2"/>
        <v>3.2216494845360826</v>
      </c>
    </row>
    <row r="56" spans="4:40" ht="42.6" customHeight="1" thickBot="1" x14ac:dyDescent="0.35">
      <c r="D56" s="3">
        <v>1</v>
      </c>
      <c r="E56" s="3" t="s">
        <v>234</v>
      </c>
      <c r="F56" s="4" t="s">
        <v>322</v>
      </c>
      <c r="G56" s="4" t="s">
        <v>323</v>
      </c>
      <c r="H56" s="4" t="s">
        <v>298</v>
      </c>
      <c r="I56" s="3" t="s">
        <v>324</v>
      </c>
      <c r="J56" s="3" t="s">
        <v>325</v>
      </c>
      <c r="K56" s="3" t="s">
        <v>267</v>
      </c>
      <c r="L56" s="3" t="s">
        <v>326</v>
      </c>
      <c r="M56" s="3" t="s">
        <v>267</v>
      </c>
      <c r="N56" s="3" t="s">
        <v>21</v>
      </c>
      <c r="O56" s="3" t="s">
        <v>22</v>
      </c>
      <c r="P56" s="3">
        <v>1825</v>
      </c>
      <c r="Q56" s="3">
        <v>0</v>
      </c>
      <c r="R56" s="3">
        <v>2</v>
      </c>
      <c r="S56" s="13" t="s">
        <v>894</v>
      </c>
      <c r="T56" s="13" t="str">
        <f t="shared" si="0"/>
        <v>(11)</v>
      </c>
      <c r="U56" s="13" t="s">
        <v>955</v>
      </c>
      <c r="V56" s="11">
        <f t="shared" si="1"/>
        <v>21.917808219178081</v>
      </c>
      <c r="W56" s="11">
        <f t="shared" si="2"/>
        <v>2.7397260273972601</v>
      </c>
    </row>
    <row r="57" spans="4:40" ht="27" thickBot="1" x14ac:dyDescent="0.35">
      <c r="D57" s="3">
        <v>1</v>
      </c>
      <c r="E57" s="3" t="s">
        <v>234</v>
      </c>
      <c r="F57" s="4" t="s">
        <v>327</v>
      </c>
      <c r="G57" s="4" t="s">
        <v>328</v>
      </c>
      <c r="H57" s="4" t="s">
        <v>329</v>
      </c>
      <c r="I57" s="3">
        <v>79.099000000000004</v>
      </c>
      <c r="J57" s="3" t="s">
        <v>330</v>
      </c>
      <c r="K57" s="3">
        <v>0.3</v>
      </c>
      <c r="L57" s="3" t="s">
        <v>331</v>
      </c>
      <c r="M57" s="3">
        <v>0.29799999999999999</v>
      </c>
      <c r="N57" s="3" t="s">
        <v>21</v>
      </c>
      <c r="O57" s="3" t="s">
        <v>22</v>
      </c>
      <c r="P57" s="3">
        <v>1495.13</v>
      </c>
      <c r="Q57" s="3">
        <v>0</v>
      </c>
      <c r="R57" s="3">
        <v>2</v>
      </c>
      <c r="S57" s="13" t="s">
        <v>894</v>
      </c>
      <c r="T57" s="13" t="str">
        <f t="shared" si="0"/>
        <v>(11)</v>
      </c>
      <c r="U57" s="13" t="s">
        <v>955</v>
      </c>
      <c r="V57" s="11">
        <f t="shared" si="1"/>
        <v>26.753526449205083</v>
      </c>
      <c r="W57" s="11">
        <f t="shared" si="2"/>
        <v>3.3441908061506354</v>
      </c>
    </row>
    <row r="58" spans="4:40" ht="66.599999999999994" thickBot="1" x14ac:dyDescent="0.35">
      <c r="D58" s="3">
        <v>1</v>
      </c>
      <c r="E58" s="3" t="s">
        <v>281</v>
      </c>
      <c r="F58" s="4" t="s">
        <v>332</v>
      </c>
      <c r="G58" s="4" t="s">
        <v>333</v>
      </c>
      <c r="H58" s="4" t="s">
        <v>334</v>
      </c>
      <c r="I58" s="3" t="s">
        <v>335</v>
      </c>
      <c r="J58" s="3" t="s">
        <v>336</v>
      </c>
      <c r="K58" s="3" t="s">
        <v>279</v>
      </c>
      <c r="L58" s="3" t="s">
        <v>337</v>
      </c>
      <c r="M58" s="3" t="s">
        <v>178</v>
      </c>
      <c r="N58" s="3" t="s">
        <v>21</v>
      </c>
      <c r="O58" s="3" t="s">
        <v>22</v>
      </c>
      <c r="P58" s="3">
        <v>3152</v>
      </c>
      <c r="Q58" s="3">
        <v>2.5999999999999999E-2</v>
      </c>
      <c r="R58" s="3">
        <v>2</v>
      </c>
      <c r="S58" s="13" t="s">
        <v>896</v>
      </c>
      <c r="T58" s="13" t="str">
        <f t="shared" si="0"/>
        <v>(10;11)</v>
      </c>
      <c r="U58" s="13" t="s">
        <v>960</v>
      </c>
      <c r="V58" s="11">
        <f t="shared" si="1"/>
        <v>12.690355329949238</v>
      </c>
      <c r="W58" s="11">
        <f t="shared" si="2"/>
        <v>1.5862944162436547</v>
      </c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4:40" ht="66.599999999999994" thickBot="1" x14ac:dyDescent="0.35">
      <c r="D59" s="3">
        <v>1</v>
      </c>
      <c r="E59" s="3" t="s">
        <v>281</v>
      </c>
      <c r="F59" s="4" t="s">
        <v>338</v>
      </c>
      <c r="G59" s="4" t="s">
        <v>339</v>
      </c>
      <c r="H59" s="4" t="s">
        <v>340</v>
      </c>
      <c r="I59" s="3" t="s">
        <v>341</v>
      </c>
      <c r="J59" s="3" t="s">
        <v>342</v>
      </c>
      <c r="K59" s="3" t="s">
        <v>343</v>
      </c>
      <c r="L59" s="3" t="s">
        <v>344</v>
      </c>
      <c r="M59" s="3" t="s">
        <v>163</v>
      </c>
      <c r="N59" s="3" t="s">
        <v>21</v>
      </c>
      <c r="O59" s="3" t="s">
        <v>22</v>
      </c>
      <c r="P59" s="3">
        <v>1585</v>
      </c>
      <c r="Q59" s="3">
        <v>4.8000000000000001E-2</v>
      </c>
      <c r="R59" s="3">
        <v>2</v>
      </c>
      <c r="S59" s="13" t="s">
        <v>896</v>
      </c>
      <c r="T59" s="13" t="str">
        <f t="shared" si="0"/>
        <v>(10;11)</v>
      </c>
      <c r="U59" s="13" t="s">
        <v>960</v>
      </c>
      <c r="V59" s="11">
        <f t="shared" si="1"/>
        <v>25.236593059936908</v>
      </c>
      <c r="W59" s="11">
        <f t="shared" si="2"/>
        <v>3.1545741324921135</v>
      </c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4:40" ht="66.599999999999994" thickBot="1" x14ac:dyDescent="0.35">
      <c r="D60" s="3">
        <v>1</v>
      </c>
      <c r="E60" s="3" t="s">
        <v>281</v>
      </c>
      <c r="F60" s="4" t="s">
        <v>345</v>
      </c>
      <c r="G60" s="4" t="s">
        <v>346</v>
      </c>
      <c r="H60" s="4" t="s">
        <v>340</v>
      </c>
      <c r="I60" s="3" t="s">
        <v>347</v>
      </c>
      <c r="J60" s="3" t="s">
        <v>348</v>
      </c>
      <c r="K60" s="3" t="s">
        <v>349</v>
      </c>
      <c r="L60" s="3" t="s">
        <v>350</v>
      </c>
      <c r="M60" s="3" t="s">
        <v>163</v>
      </c>
      <c r="N60" s="3" t="s">
        <v>21</v>
      </c>
      <c r="O60" s="3" t="s">
        <v>22</v>
      </c>
      <c r="P60" s="3">
        <v>1560</v>
      </c>
      <c r="Q60" s="3">
        <v>4.8000000000000001E-2</v>
      </c>
      <c r="R60" s="3">
        <v>2</v>
      </c>
      <c r="S60" s="13" t="s">
        <v>896</v>
      </c>
      <c r="T60" s="13" t="str">
        <f t="shared" si="0"/>
        <v>(10;11)</v>
      </c>
      <c r="U60" s="13" t="s">
        <v>960</v>
      </c>
      <c r="V60" s="11">
        <f t="shared" si="1"/>
        <v>25.641025641025642</v>
      </c>
      <c r="W60" s="11">
        <f t="shared" si="2"/>
        <v>3.2051282051282053</v>
      </c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4:40" ht="27" thickBot="1" x14ac:dyDescent="0.35">
      <c r="D61" s="3">
        <v>1</v>
      </c>
      <c r="E61" s="3" t="s">
        <v>281</v>
      </c>
      <c r="F61" s="4" t="s">
        <v>351</v>
      </c>
      <c r="G61" s="4" t="s">
        <v>352</v>
      </c>
      <c r="H61" s="4" t="s">
        <v>353</v>
      </c>
      <c r="I61" s="3" t="s">
        <v>354</v>
      </c>
      <c r="J61" s="3" t="s">
        <v>355</v>
      </c>
      <c r="K61" s="3" t="s">
        <v>356</v>
      </c>
      <c r="L61" s="3" t="s">
        <v>357</v>
      </c>
      <c r="M61" s="3" t="s">
        <v>358</v>
      </c>
      <c r="N61" s="3" t="s">
        <v>21</v>
      </c>
      <c r="O61" s="3" t="s">
        <v>22</v>
      </c>
      <c r="P61" s="3">
        <v>2088</v>
      </c>
      <c r="Q61" s="3">
        <v>0</v>
      </c>
      <c r="R61" s="3">
        <v>2</v>
      </c>
      <c r="S61" s="13" t="s">
        <v>894</v>
      </c>
      <c r="T61" s="13" t="str">
        <f t="shared" si="0"/>
        <v>(11)</v>
      </c>
      <c r="U61" s="13" t="s">
        <v>955</v>
      </c>
      <c r="V61" s="11">
        <f t="shared" si="1"/>
        <v>19.157088122605366</v>
      </c>
      <c r="W61" s="11">
        <f t="shared" si="2"/>
        <v>2.3946360153256707</v>
      </c>
    </row>
    <row r="62" spans="4:40" ht="27" thickBot="1" x14ac:dyDescent="0.35">
      <c r="D62" s="3">
        <v>1</v>
      </c>
      <c r="E62" s="3" t="s">
        <v>281</v>
      </c>
      <c r="F62" s="4" t="s">
        <v>359</v>
      </c>
      <c r="G62" s="4" t="s">
        <v>360</v>
      </c>
      <c r="H62" s="4" t="s">
        <v>353</v>
      </c>
      <c r="I62" s="3" t="s">
        <v>361</v>
      </c>
      <c r="J62" s="3" t="s">
        <v>362</v>
      </c>
      <c r="K62" s="3" t="s">
        <v>363</v>
      </c>
      <c r="L62" s="3" t="s">
        <v>364</v>
      </c>
      <c r="M62" s="3" t="s">
        <v>363</v>
      </c>
      <c r="N62" s="3" t="s">
        <v>21</v>
      </c>
      <c r="O62" s="3" t="s">
        <v>22</v>
      </c>
      <c r="P62" s="3">
        <v>2229</v>
      </c>
      <c r="Q62" s="3">
        <v>0</v>
      </c>
      <c r="R62" s="3">
        <v>2</v>
      </c>
      <c r="S62" s="13" t="s">
        <v>894</v>
      </c>
      <c r="T62" s="13" t="str">
        <f t="shared" si="0"/>
        <v>(11)</v>
      </c>
      <c r="U62" s="13" t="s">
        <v>955</v>
      </c>
      <c r="V62" s="11">
        <f t="shared" si="1"/>
        <v>17.94526693584567</v>
      </c>
      <c r="W62" s="11">
        <f t="shared" si="2"/>
        <v>2.2431583669807087</v>
      </c>
    </row>
    <row r="63" spans="4:40" ht="66.599999999999994" thickBot="1" x14ac:dyDescent="0.35">
      <c r="D63" s="3">
        <v>1</v>
      </c>
      <c r="E63" s="3" t="s">
        <v>234</v>
      </c>
      <c r="F63" s="4" t="s">
        <v>860</v>
      </c>
      <c r="G63" s="4" t="s">
        <v>365</v>
      </c>
      <c r="H63" s="4" t="s">
        <v>366</v>
      </c>
      <c r="I63" s="3" t="s">
        <v>367</v>
      </c>
      <c r="J63" s="3" t="s">
        <v>368</v>
      </c>
      <c r="K63" s="3" t="s">
        <v>176</v>
      </c>
      <c r="L63" s="3" t="s">
        <v>369</v>
      </c>
      <c r="M63" s="3" t="s">
        <v>368</v>
      </c>
      <c r="N63" s="3" t="s">
        <v>21</v>
      </c>
      <c r="O63" s="3" t="s">
        <v>22</v>
      </c>
      <c r="P63" s="3">
        <v>1191.3499999999999</v>
      </c>
      <c r="Q63" s="3">
        <v>3.4000000000000002E-2</v>
      </c>
      <c r="R63" s="3">
        <v>2</v>
      </c>
      <c r="S63" s="13" t="s">
        <v>896</v>
      </c>
      <c r="T63" s="13" t="str">
        <f t="shared" si="0"/>
        <v>(10;11)</v>
      </c>
      <c r="U63" s="13" t="s">
        <v>960</v>
      </c>
      <c r="V63" s="11">
        <f t="shared" si="1"/>
        <v>33.575355688924333</v>
      </c>
      <c r="W63" s="11">
        <f t="shared" si="2"/>
        <v>4.1969194611155416</v>
      </c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4:40" ht="66.599999999999994" thickBot="1" x14ac:dyDescent="0.35">
      <c r="D64" s="3">
        <v>1</v>
      </c>
      <c r="E64" s="3" t="s">
        <v>234</v>
      </c>
      <c r="F64" s="4" t="s">
        <v>861</v>
      </c>
      <c r="G64" s="4" t="s">
        <v>370</v>
      </c>
      <c r="H64" s="4" t="s">
        <v>371</v>
      </c>
      <c r="I64" s="3" t="s">
        <v>372</v>
      </c>
      <c r="J64" s="3" t="s">
        <v>368</v>
      </c>
      <c r="K64" s="3" t="s">
        <v>279</v>
      </c>
      <c r="L64" s="3" t="s">
        <v>373</v>
      </c>
      <c r="M64" s="3" t="s">
        <v>368</v>
      </c>
      <c r="N64" s="3" t="s">
        <v>21</v>
      </c>
      <c r="O64" s="3" t="s">
        <v>22</v>
      </c>
      <c r="P64" s="3">
        <v>2643.26</v>
      </c>
      <c r="Q64" s="3">
        <v>0.02</v>
      </c>
      <c r="R64" s="3">
        <v>2</v>
      </c>
      <c r="S64" s="13" t="s">
        <v>896</v>
      </c>
      <c r="T64" s="13" t="str">
        <f t="shared" si="0"/>
        <v>(10;11)</v>
      </c>
      <c r="U64" s="13" t="s">
        <v>960</v>
      </c>
      <c r="V64" s="11">
        <f t="shared" si="1"/>
        <v>15.132828401292342</v>
      </c>
      <c r="W64" s="11">
        <f t="shared" si="2"/>
        <v>1.8916035501615427</v>
      </c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4:40" ht="66.599999999999994" thickBot="1" x14ac:dyDescent="0.35">
      <c r="D65" s="3">
        <v>1</v>
      </c>
      <c r="E65" s="3" t="s">
        <v>234</v>
      </c>
      <c r="F65" s="4" t="s">
        <v>374</v>
      </c>
      <c r="G65" s="4" t="s">
        <v>375</v>
      </c>
      <c r="H65" s="4" t="s">
        <v>376</v>
      </c>
      <c r="I65" s="3" t="s">
        <v>377</v>
      </c>
      <c r="J65" s="3" t="s">
        <v>378</v>
      </c>
      <c r="K65" s="3" t="s">
        <v>241</v>
      </c>
      <c r="L65" s="3" t="s">
        <v>379</v>
      </c>
      <c r="M65" s="3" t="s">
        <v>241</v>
      </c>
      <c r="N65" s="3" t="s">
        <v>21</v>
      </c>
      <c r="O65" s="3" t="s">
        <v>22</v>
      </c>
      <c r="P65" s="3">
        <v>1478</v>
      </c>
      <c r="Q65" s="3">
        <v>4.4999999999999998E-2</v>
      </c>
      <c r="R65" s="3">
        <v>2</v>
      </c>
      <c r="S65" s="13" t="s">
        <v>896</v>
      </c>
      <c r="T65" s="13" t="str">
        <f t="shared" si="0"/>
        <v>(CH3)3+CH3CClF2 (10;11)</v>
      </c>
      <c r="U65" s="13" t="s">
        <v>960</v>
      </c>
      <c r="V65" s="11">
        <f t="shared" si="1"/>
        <v>27.06359945872801</v>
      </c>
      <c r="W65" s="11">
        <f t="shared" si="2"/>
        <v>3.3829499323410013</v>
      </c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4:40" ht="66.599999999999994" thickBot="1" x14ac:dyDescent="0.35">
      <c r="D66" s="3">
        <v>1</v>
      </c>
      <c r="E66" s="3" t="s">
        <v>234</v>
      </c>
      <c r="F66" s="4" t="s">
        <v>380</v>
      </c>
      <c r="G66" s="4" t="s">
        <v>381</v>
      </c>
      <c r="H66" s="4" t="s">
        <v>376</v>
      </c>
      <c r="I66" s="3" t="s">
        <v>382</v>
      </c>
      <c r="J66" s="3" t="s">
        <v>239</v>
      </c>
      <c r="K66" s="3" t="s">
        <v>383</v>
      </c>
      <c r="L66" s="3" t="s">
        <v>379</v>
      </c>
      <c r="M66" s="3" t="s">
        <v>383</v>
      </c>
      <c r="N66" s="3" t="s">
        <v>21</v>
      </c>
      <c r="O66" s="3" t="s">
        <v>22</v>
      </c>
      <c r="P66" s="3">
        <v>1362</v>
      </c>
      <c r="Q66" s="3">
        <v>4.2000000000000003E-2</v>
      </c>
      <c r="R66" s="3">
        <v>2</v>
      </c>
      <c r="S66" s="13" t="s">
        <v>896</v>
      </c>
      <c r="T66" s="13" t="str">
        <f t="shared" si="0"/>
        <v>(CH3)3+CH3CClF2 (10;11)</v>
      </c>
      <c r="U66" s="13" t="s">
        <v>960</v>
      </c>
      <c r="V66" s="11">
        <f t="shared" si="1"/>
        <v>29.368575624082233</v>
      </c>
      <c r="W66" s="11">
        <f t="shared" si="2"/>
        <v>3.6710719530102791</v>
      </c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4:40" ht="66.599999999999994" thickBot="1" x14ac:dyDescent="0.35">
      <c r="D67" s="3">
        <v>1</v>
      </c>
      <c r="E67" s="3" t="s">
        <v>234</v>
      </c>
      <c r="F67" s="4" t="s">
        <v>384</v>
      </c>
      <c r="G67" s="4" t="s">
        <v>385</v>
      </c>
      <c r="H67" s="4" t="s">
        <v>386</v>
      </c>
      <c r="I67" s="3" t="s">
        <v>292</v>
      </c>
      <c r="J67" s="3" t="s">
        <v>293</v>
      </c>
      <c r="K67" s="3" t="s">
        <v>387</v>
      </c>
      <c r="L67" s="3" t="s">
        <v>388</v>
      </c>
      <c r="M67" s="3" t="s">
        <v>387</v>
      </c>
      <c r="N67" s="3" t="s">
        <v>21</v>
      </c>
      <c r="O67" s="3" t="s">
        <v>22</v>
      </c>
      <c r="P67" s="3">
        <v>1084</v>
      </c>
      <c r="Q67" s="3">
        <v>8.9999999999999993E-3</v>
      </c>
      <c r="R67" s="3">
        <v>2</v>
      </c>
      <c r="S67" s="13" t="s">
        <v>896</v>
      </c>
      <c r="T67" s="13" t="str">
        <f t="shared" si="0"/>
        <v>(10;11)</v>
      </c>
      <c r="U67" s="13" t="s">
        <v>960</v>
      </c>
      <c r="V67" s="11">
        <f t="shared" si="1"/>
        <v>36.900369003690038</v>
      </c>
      <c r="W67" s="11">
        <f t="shared" si="2"/>
        <v>4.6125461254612548</v>
      </c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4:40" ht="40.200000000000003" thickBot="1" x14ac:dyDescent="0.35">
      <c r="D68" s="3">
        <v>1</v>
      </c>
      <c r="E68" s="3" t="s">
        <v>234</v>
      </c>
      <c r="F68" s="4" t="s">
        <v>389</v>
      </c>
      <c r="G68" s="4" t="s">
        <v>390</v>
      </c>
      <c r="H68" s="4" t="s">
        <v>391</v>
      </c>
      <c r="I68" s="3" t="s">
        <v>392</v>
      </c>
      <c r="J68" s="3" t="s">
        <v>393</v>
      </c>
      <c r="K68" s="3" t="s">
        <v>71</v>
      </c>
      <c r="L68" s="3" t="s">
        <v>394</v>
      </c>
      <c r="M68" s="3" t="s">
        <v>395</v>
      </c>
      <c r="N68" s="3" t="s">
        <v>21</v>
      </c>
      <c r="O68" s="3" t="s">
        <v>22</v>
      </c>
      <c r="P68" s="3">
        <v>2346</v>
      </c>
      <c r="Q68" s="3">
        <v>0</v>
      </c>
      <c r="R68" s="3">
        <v>2</v>
      </c>
      <c r="S68" s="13" t="s">
        <v>894</v>
      </c>
      <c r="T68" s="13" t="str">
        <f t="shared" si="0"/>
        <v>(11)</v>
      </c>
      <c r="U68" s="13" t="s">
        <v>955</v>
      </c>
      <c r="V68" s="11">
        <f t="shared" si="1"/>
        <v>17.050298380221655</v>
      </c>
      <c r="W68" s="11">
        <f t="shared" si="2"/>
        <v>2.1312872975277068</v>
      </c>
    </row>
    <row r="69" spans="4:40" ht="40.200000000000003" thickBot="1" x14ac:dyDescent="0.35">
      <c r="D69" s="3">
        <v>1</v>
      </c>
      <c r="E69" s="3" t="s">
        <v>396</v>
      </c>
      <c r="F69" s="4" t="s">
        <v>397</v>
      </c>
      <c r="G69" s="4" t="s">
        <v>398</v>
      </c>
      <c r="H69" s="4" t="s">
        <v>391</v>
      </c>
      <c r="I69" s="3" t="s">
        <v>399</v>
      </c>
      <c r="J69" s="3" t="s">
        <v>400</v>
      </c>
      <c r="K69" s="3" t="s">
        <v>401</v>
      </c>
      <c r="L69" s="3" t="s">
        <v>402</v>
      </c>
      <c r="M69" s="3" t="s">
        <v>401</v>
      </c>
      <c r="N69" s="3" t="s">
        <v>21</v>
      </c>
      <c r="O69" s="3" t="s">
        <v>22</v>
      </c>
      <c r="P69" s="3">
        <v>3027</v>
      </c>
      <c r="Q69" s="3">
        <v>0</v>
      </c>
      <c r="R69" s="3">
        <v>2</v>
      </c>
      <c r="S69" s="13" t="s">
        <v>894</v>
      </c>
      <c r="T69" s="13" t="str">
        <f t="shared" si="0"/>
        <v>(11)</v>
      </c>
      <c r="U69" s="13" t="s">
        <v>955</v>
      </c>
      <c r="V69" s="11">
        <f t="shared" si="1"/>
        <v>13.214403700033037</v>
      </c>
      <c r="W69" s="11">
        <f t="shared" si="2"/>
        <v>1.6518004625041296</v>
      </c>
    </row>
    <row r="70" spans="4:40" ht="40.200000000000003" thickBot="1" x14ac:dyDescent="0.35">
      <c r="D70" s="3">
        <v>1</v>
      </c>
      <c r="E70" s="3" t="s">
        <v>234</v>
      </c>
      <c r="F70" s="4" t="s">
        <v>403</v>
      </c>
      <c r="G70" s="4" t="s">
        <v>404</v>
      </c>
      <c r="H70" s="4" t="s">
        <v>391</v>
      </c>
      <c r="I70" s="6" t="s">
        <v>405</v>
      </c>
      <c r="J70" s="6" t="s">
        <v>406</v>
      </c>
      <c r="K70" s="6" t="s">
        <v>407</v>
      </c>
      <c r="L70" s="6" t="s">
        <v>408</v>
      </c>
      <c r="M70" s="6" t="s">
        <v>409</v>
      </c>
      <c r="N70" s="6" t="s">
        <v>21</v>
      </c>
      <c r="O70" s="6" t="s">
        <v>22</v>
      </c>
      <c r="P70" s="6">
        <v>1809</v>
      </c>
      <c r="Q70" s="3">
        <v>0</v>
      </c>
      <c r="R70" s="6">
        <v>2</v>
      </c>
      <c r="S70" s="13" t="s">
        <v>894</v>
      </c>
      <c r="T70" s="13" t="str">
        <f t="shared" si="0"/>
        <v>(11)</v>
      </c>
      <c r="U70" s="13" t="s">
        <v>955</v>
      </c>
      <c r="V70" s="11">
        <f t="shared" si="1"/>
        <v>22.111663902708678</v>
      </c>
      <c r="W70" s="11">
        <f t="shared" si="2"/>
        <v>2.7639579878385847</v>
      </c>
    </row>
    <row r="71" spans="4:40" ht="27" thickBot="1" x14ac:dyDescent="0.35">
      <c r="D71" s="3">
        <v>1</v>
      </c>
      <c r="E71" s="3" t="s">
        <v>234</v>
      </c>
      <c r="F71" s="4" t="s">
        <v>410</v>
      </c>
      <c r="G71" s="4" t="s">
        <v>411</v>
      </c>
      <c r="H71" s="4" t="s">
        <v>412</v>
      </c>
      <c r="I71" s="6" t="s">
        <v>413</v>
      </c>
      <c r="J71" s="6">
        <v>1.18</v>
      </c>
      <c r="K71" s="6" t="s">
        <v>414</v>
      </c>
      <c r="L71" s="6" t="s">
        <v>415</v>
      </c>
      <c r="M71" s="6" t="s">
        <v>21</v>
      </c>
      <c r="N71" s="3" t="s">
        <v>21</v>
      </c>
      <c r="O71" s="6" t="s">
        <v>22</v>
      </c>
      <c r="P71" s="6">
        <v>3804.85</v>
      </c>
      <c r="Q71" s="3">
        <v>0</v>
      </c>
      <c r="R71" s="6">
        <v>2</v>
      </c>
      <c r="S71" s="13" t="s">
        <v>894</v>
      </c>
      <c r="T71" s="13" t="str">
        <f t="shared" si="0"/>
        <v>(11)</v>
      </c>
      <c r="U71" s="13" t="s">
        <v>957</v>
      </c>
      <c r="V71" s="11">
        <f t="shared" si="1"/>
        <v>10.512898011748163</v>
      </c>
      <c r="W71" s="11">
        <f t="shared" si="2"/>
        <v>1.3141122514685204</v>
      </c>
    </row>
    <row r="72" spans="4:40" ht="66.599999999999994" thickBot="1" x14ac:dyDescent="0.35">
      <c r="D72" s="3">
        <v>1</v>
      </c>
      <c r="E72" s="3" t="s">
        <v>234</v>
      </c>
      <c r="F72" s="4" t="s">
        <v>416</v>
      </c>
      <c r="G72" s="4" t="s">
        <v>417</v>
      </c>
      <c r="H72" s="4" t="s">
        <v>418</v>
      </c>
      <c r="I72" s="6" t="s">
        <v>419</v>
      </c>
      <c r="J72" s="6" t="s">
        <v>260</v>
      </c>
      <c r="K72" s="6" t="s">
        <v>420</v>
      </c>
      <c r="L72" s="6" t="s">
        <v>421</v>
      </c>
      <c r="M72" s="6" t="s">
        <v>420</v>
      </c>
      <c r="N72" s="6" t="s">
        <v>21</v>
      </c>
      <c r="O72" s="6" t="s">
        <v>22</v>
      </c>
      <c r="P72" s="6">
        <v>1536</v>
      </c>
      <c r="Q72" s="3">
        <v>5.0000000000000001E-3</v>
      </c>
      <c r="R72" s="6">
        <v>2</v>
      </c>
      <c r="S72" s="13" t="s">
        <v>896</v>
      </c>
      <c r="T72" s="13" t="str">
        <f t="shared" si="0"/>
        <v>(10;11)</v>
      </c>
      <c r="U72" s="13" t="s">
        <v>960</v>
      </c>
      <c r="V72" s="11">
        <f t="shared" si="1"/>
        <v>26.041666666666668</v>
      </c>
      <c r="W72" s="11">
        <f t="shared" si="2"/>
        <v>3.2552083333333335</v>
      </c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4:40" ht="27" thickBot="1" x14ac:dyDescent="0.35">
      <c r="D73" s="3">
        <v>1</v>
      </c>
      <c r="E73" s="3" t="s">
        <v>234</v>
      </c>
      <c r="F73" s="4" t="s">
        <v>422</v>
      </c>
      <c r="G73" s="4" t="s">
        <v>423</v>
      </c>
      <c r="H73" s="4" t="s">
        <v>424</v>
      </c>
      <c r="I73" s="6" t="s">
        <v>425</v>
      </c>
      <c r="J73" s="6" t="s">
        <v>426</v>
      </c>
      <c r="K73" s="6" t="s">
        <v>427</v>
      </c>
      <c r="L73" s="6" t="s">
        <v>428</v>
      </c>
      <c r="M73" s="6" t="s">
        <v>427</v>
      </c>
      <c r="N73" s="6" t="s">
        <v>21</v>
      </c>
      <c r="O73" s="6" t="s">
        <v>22</v>
      </c>
      <c r="P73" s="6">
        <v>2631</v>
      </c>
      <c r="Q73" s="3">
        <v>0</v>
      </c>
      <c r="R73" s="6">
        <v>2</v>
      </c>
      <c r="S73" s="13" t="s">
        <v>894</v>
      </c>
      <c r="T73" s="13" t="str">
        <f t="shared" si="0"/>
        <v>(11)</v>
      </c>
      <c r="U73" s="13" t="s">
        <v>955</v>
      </c>
      <c r="V73" s="11">
        <f t="shared" si="1"/>
        <v>15.203344735841885</v>
      </c>
      <c r="W73" s="11">
        <f t="shared" si="2"/>
        <v>1.9004180919802356</v>
      </c>
    </row>
    <row r="74" spans="4:40" ht="27" thickBot="1" x14ac:dyDescent="0.35">
      <c r="D74" s="3">
        <v>1</v>
      </c>
      <c r="E74" s="3" t="s">
        <v>234</v>
      </c>
      <c r="F74" s="4" t="s">
        <v>429</v>
      </c>
      <c r="G74" s="4" t="s">
        <v>430</v>
      </c>
      <c r="H74" s="4" t="s">
        <v>424</v>
      </c>
      <c r="I74" s="3" t="s">
        <v>431</v>
      </c>
      <c r="J74" s="3" t="s">
        <v>432</v>
      </c>
      <c r="K74" s="3" t="s">
        <v>178</v>
      </c>
      <c r="L74" s="3" t="s">
        <v>433</v>
      </c>
      <c r="M74" s="3" t="s">
        <v>178</v>
      </c>
      <c r="N74" s="3" t="s">
        <v>21</v>
      </c>
      <c r="O74" s="3" t="s">
        <v>22</v>
      </c>
      <c r="P74" s="3">
        <v>3190</v>
      </c>
      <c r="Q74" s="3">
        <v>0</v>
      </c>
      <c r="R74" s="3">
        <v>2</v>
      </c>
      <c r="S74" s="13" t="s">
        <v>894</v>
      </c>
      <c r="T74" s="13" t="str">
        <f t="shared" si="0"/>
        <v>(11)</v>
      </c>
      <c r="U74" s="13" t="s">
        <v>955</v>
      </c>
      <c r="V74" s="11">
        <f t="shared" si="1"/>
        <v>12.539184952978056</v>
      </c>
      <c r="W74" s="11">
        <f t="shared" si="2"/>
        <v>1.567398119122257</v>
      </c>
    </row>
    <row r="75" spans="4:40" ht="27" thickBot="1" x14ac:dyDescent="0.35">
      <c r="D75" s="3">
        <v>1</v>
      </c>
      <c r="E75" s="3" t="s">
        <v>234</v>
      </c>
      <c r="F75" s="4" t="s">
        <v>434</v>
      </c>
      <c r="G75" s="4" t="s">
        <v>435</v>
      </c>
      <c r="H75" s="7" t="s">
        <v>436</v>
      </c>
      <c r="I75" s="3" t="s">
        <v>437</v>
      </c>
      <c r="J75" s="3" t="s">
        <v>438</v>
      </c>
      <c r="K75" s="3">
        <v>0.28999999999999998</v>
      </c>
      <c r="L75" s="3" t="s">
        <v>439</v>
      </c>
      <c r="M75" s="3" t="s">
        <v>171</v>
      </c>
      <c r="N75" s="3" t="s">
        <v>21</v>
      </c>
      <c r="O75" s="3" t="s">
        <v>22</v>
      </c>
      <c r="P75" s="3">
        <v>3143</v>
      </c>
      <c r="Q75" s="3">
        <v>0</v>
      </c>
      <c r="R75" s="3">
        <v>2</v>
      </c>
      <c r="S75" s="13" t="s">
        <v>894</v>
      </c>
      <c r="T75" s="13" t="str">
        <f t="shared" ref="T75:T138" si="3">+MID(H75,FIND("(",H75),LEN(H75)-FIND("(",H75)+1)</f>
        <v>(CH3)3 (11)</v>
      </c>
      <c r="U75" s="13" t="s">
        <v>955</v>
      </c>
      <c r="V75" s="11">
        <f t="shared" ref="V75:V138" si="4">40000*1/P75</f>
        <v>12.726694241170856</v>
      </c>
      <c r="W75" s="11">
        <f t="shared" ref="W75:W138" si="5">5000/P75</f>
        <v>1.590836780146357</v>
      </c>
    </row>
    <row r="76" spans="4:40" ht="27" thickBot="1" x14ac:dyDescent="0.35">
      <c r="D76" s="3">
        <v>1</v>
      </c>
      <c r="E76" s="3" t="s">
        <v>234</v>
      </c>
      <c r="F76" s="4" t="s">
        <v>440</v>
      </c>
      <c r="G76" s="4" t="s">
        <v>441</v>
      </c>
      <c r="H76" s="7" t="s">
        <v>442</v>
      </c>
      <c r="I76" s="3" t="s">
        <v>443</v>
      </c>
      <c r="J76" s="3" t="s">
        <v>444</v>
      </c>
      <c r="K76" s="3" t="s">
        <v>117</v>
      </c>
      <c r="L76" s="3" t="s">
        <v>445</v>
      </c>
      <c r="M76" s="3" t="s">
        <v>117</v>
      </c>
      <c r="N76" s="3" t="s">
        <v>21</v>
      </c>
      <c r="O76" s="3" t="s">
        <v>22</v>
      </c>
      <c r="P76" s="3">
        <v>2526</v>
      </c>
      <c r="Q76" s="3">
        <v>0</v>
      </c>
      <c r="R76" s="3">
        <v>2</v>
      </c>
      <c r="S76" s="13" t="s">
        <v>894</v>
      </c>
      <c r="T76" s="13" t="str">
        <f t="shared" si="3"/>
        <v>(CH3)3 (11)</v>
      </c>
      <c r="U76" s="13" t="s">
        <v>955</v>
      </c>
      <c r="V76" s="11">
        <f t="shared" si="4"/>
        <v>15.835312747426762</v>
      </c>
      <c r="W76" s="11">
        <f t="shared" si="5"/>
        <v>1.9794140934283453</v>
      </c>
    </row>
    <row r="77" spans="4:40" ht="27" thickBot="1" x14ac:dyDescent="0.35">
      <c r="D77" s="3">
        <v>1</v>
      </c>
      <c r="E77" s="3" t="s">
        <v>234</v>
      </c>
      <c r="F77" s="4" t="s">
        <v>446</v>
      </c>
      <c r="G77" s="4" t="s">
        <v>447</v>
      </c>
      <c r="H77" s="7" t="s">
        <v>442</v>
      </c>
      <c r="I77" s="3" t="s">
        <v>448</v>
      </c>
      <c r="J77" s="3" t="s">
        <v>449</v>
      </c>
      <c r="K77" s="3" t="s">
        <v>171</v>
      </c>
      <c r="L77" s="3" t="s">
        <v>450</v>
      </c>
      <c r="M77" s="3" t="s">
        <v>171</v>
      </c>
      <c r="N77" s="3" t="s">
        <v>21</v>
      </c>
      <c r="O77" s="3" t="s">
        <v>22</v>
      </c>
      <c r="P77" s="3">
        <v>3085</v>
      </c>
      <c r="Q77" s="3">
        <v>0</v>
      </c>
      <c r="R77" s="3">
        <v>2</v>
      </c>
      <c r="S77" s="13" t="s">
        <v>894</v>
      </c>
      <c r="T77" s="13" t="str">
        <f t="shared" si="3"/>
        <v>(CH3)3 (11)</v>
      </c>
      <c r="U77" s="13" t="s">
        <v>955</v>
      </c>
      <c r="V77" s="11">
        <f t="shared" si="4"/>
        <v>12.965964343598054</v>
      </c>
      <c r="W77" s="11">
        <f t="shared" si="5"/>
        <v>1.6207455429497568</v>
      </c>
    </row>
    <row r="78" spans="4:40" ht="27" thickBot="1" x14ac:dyDescent="0.35">
      <c r="D78" s="3">
        <v>1</v>
      </c>
      <c r="E78" s="3" t="s">
        <v>451</v>
      </c>
      <c r="F78" s="4" t="s">
        <v>854</v>
      </c>
      <c r="G78" s="4" t="s">
        <v>452</v>
      </c>
      <c r="H78" s="7" t="s">
        <v>453</v>
      </c>
      <c r="I78" s="3" t="s">
        <v>454</v>
      </c>
      <c r="J78" s="3" t="s">
        <v>455</v>
      </c>
      <c r="K78" s="3">
        <v>0.26</v>
      </c>
      <c r="L78" s="3" t="s">
        <v>456</v>
      </c>
      <c r="M78" s="3" t="s">
        <v>295</v>
      </c>
      <c r="N78" s="3" t="s">
        <v>21</v>
      </c>
      <c r="O78" s="3" t="s">
        <v>22</v>
      </c>
      <c r="P78" s="3">
        <v>2729</v>
      </c>
      <c r="Q78" s="3">
        <v>0</v>
      </c>
      <c r="R78" s="3">
        <v>2</v>
      </c>
      <c r="S78" s="13" t="s">
        <v>894</v>
      </c>
      <c r="T78" s="13" t="str">
        <f t="shared" si="3"/>
        <v>(CH3)3(11)</v>
      </c>
      <c r="U78" s="13" t="s">
        <v>955</v>
      </c>
      <c r="V78" s="11">
        <f t="shared" si="4"/>
        <v>14.657383657017222</v>
      </c>
      <c r="W78" s="11">
        <f t="shared" si="5"/>
        <v>1.8321729571271528</v>
      </c>
    </row>
    <row r="79" spans="4:40" ht="27" thickBot="1" x14ac:dyDescent="0.35">
      <c r="D79" s="3">
        <v>1</v>
      </c>
      <c r="E79" s="3" t="s">
        <v>234</v>
      </c>
      <c r="F79" s="4" t="s">
        <v>457</v>
      </c>
      <c r="G79" s="4" t="s">
        <v>458</v>
      </c>
      <c r="H79" s="7" t="s">
        <v>442</v>
      </c>
      <c r="I79" s="3" t="s">
        <v>459</v>
      </c>
      <c r="J79" s="3" t="s">
        <v>460</v>
      </c>
      <c r="K79" s="3" t="s">
        <v>295</v>
      </c>
      <c r="L79" s="3" t="s">
        <v>461</v>
      </c>
      <c r="M79" s="3" t="s">
        <v>295</v>
      </c>
      <c r="N79" s="3" t="s">
        <v>21</v>
      </c>
      <c r="O79" s="3" t="s">
        <v>22</v>
      </c>
      <c r="P79" s="3">
        <v>2592</v>
      </c>
      <c r="Q79" s="3">
        <v>0</v>
      </c>
      <c r="R79" s="3">
        <v>2</v>
      </c>
      <c r="S79" s="13" t="s">
        <v>894</v>
      </c>
      <c r="T79" s="13" t="str">
        <f t="shared" si="3"/>
        <v>(CH3)3 (11)</v>
      </c>
      <c r="U79" s="13" t="s">
        <v>955</v>
      </c>
      <c r="V79" s="11">
        <f t="shared" si="4"/>
        <v>15.432098765432098</v>
      </c>
      <c r="W79" s="11">
        <f t="shared" si="5"/>
        <v>1.9290123456790123</v>
      </c>
    </row>
    <row r="80" spans="4:40" ht="27" thickBot="1" x14ac:dyDescent="0.35">
      <c r="D80" s="3">
        <v>1</v>
      </c>
      <c r="E80" s="3" t="s">
        <v>234</v>
      </c>
      <c r="F80" s="4" t="s">
        <v>462</v>
      </c>
      <c r="G80" s="4" t="s">
        <v>463</v>
      </c>
      <c r="H80" s="7" t="s">
        <v>464</v>
      </c>
      <c r="I80" s="3" t="s">
        <v>465</v>
      </c>
      <c r="J80" s="3" t="s">
        <v>466</v>
      </c>
      <c r="K80" s="3" t="s">
        <v>467</v>
      </c>
      <c r="L80" s="3" t="s">
        <v>468</v>
      </c>
      <c r="M80" s="3" t="s">
        <v>467</v>
      </c>
      <c r="N80" s="3" t="s">
        <v>21</v>
      </c>
      <c r="O80" s="3" t="s">
        <v>22</v>
      </c>
      <c r="P80" s="3">
        <v>2280</v>
      </c>
      <c r="Q80" s="3">
        <v>0</v>
      </c>
      <c r="R80" s="3">
        <v>2</v>
      </c>
      <c r="S80" s="13" t="s">
        <v>894</v>
      </c>
      <c r="T80" s="13" t="str">
        <f t="shared" si="3"/>
        <v>(11)</v>
      </c>
      <c r="U80" s="13" t="s">
        <v>955</v>
      </c>
      <c r="V80" s="11">
        <f t="shared" si="4"/>
        <v>17.543859649122808</v>
      </c>
      <c r="W80" s="11">
        <f t="shared" si="5"/>
        <v>2.192982456140351</v>
      </c>
    </row>
    <row r="81" spans="4:23" ht="53.4" thickBot="1" x14ac:dyDescent="0.35">
      <c r="D81" s="3">
        <v>1</v>
      </c>
      <c r="E81" s="3" t="s">
        <v>234</v>
      </c>
      <c r="F81" s="4" t="s">
        <v>469</v>
      </c>
      <c r="G81" s="4" t="s">
        <v>470</v>
      </c>
      <c r="H81" s="4" t="s">
        <v>471</v>
      </c>
      <c r="I81" s="3">
        <v>108.4</v>
      </c>
      <c r="J81" s="3" t="s">
        <v>472</v>
      </c>
      <c r="K81" s="3">
        <v>0.1</v>
      </c>
      <c r="L81" s="3" t="s">
        <v>473</v>
      </c>
      <c r="M81" s="3" t="s">
        <v>241</v>
      </c>
      <c r="N81" s="3" t="s">
        <v>21</v>
      </c>
      <c r="O81" s="3" t="s">
        <v>22</v>
      </c>
      <c r="P81" s="3">
        <v>2440</v>
      </c>
      <c r="Q81" s="3">
        <v>0</v>
      </c>
      <c r="R81" s="3">
        <v>2</v>
      </c>
      <c r="S81" s="13" t="s">
        <v>894</v>
      </c>
      <c r="T81" s="13" t="str">
        <f t="shared" si="3"/>
        <v>(11)</v>
      </c>
      <c r="U81" s="13" t="s">
        <v>955</v>
      </c>
      <c r="V81" s="11">
        <f t="shared" si="4"/>
        <v>16.393442622950818</v>
      </c>
      <c r="W81" s="11">
        <f t="shared" si="5"/>
        <v>2.0491803278688523</v>
      </c>
    </row>
    <row r="82" spans="4:23" ht="27" thickBot="1" x14ac:dyDescent="0.35">
      <c r="D82" s="3">
        <v>1</v>
      </c>
      <c r="E82" s="3" t="s">
        <v>234</v>
      </c>
      <c r="F82" s="4" t="s">
        <v>474</v>
      </c>
      <c r="G82" s="4" t="s">
        <v>475</v>
      </c>
      <c r="H82" s="4" t="s">
        <v>476</v>
      </c>
      <c r="I82" s="3" t="s">
        <v>477</v>
      </c>
      <c r="J82" s="3" t="s">
        <v>478</v>
      </c>
      <c r="K82" s="3" t="s">
        <v>262</v>
      </c>
      <c r="L82" s="3" t="s">
        <v>479</v>
      </c>
      <c r="M82" s="3" t="s">
        <v>262</v>
      </c>
      <c r="N82" s="3" t="s">
        <v>21</v>
      </c>
      <c r="O82" s="3" t="s">
        <v>22</v>
      </c>
      <c r="P82" s="3">
        <v>1505</v>
      </c>
      <c r="Q82" s="3">
        <v>0</v>
      </c>
      <c r="R82" s="3">
        <v>2</v>
      </c>
      <c r="S82" s="13" t="s">
        <v>894</v>
      </c>
      <c r="T82" s="13" t="str">
        <f t="shared" si="3"/>
        <v>(11)</v>
      </c>
      <c r="U82" s="13" t="s">
        <v>955</v>
      </c>
      <c r="V82" s="11">
        <f t="shared" si="4"/>
        <v>26.578073089700997</v>
      </c>
      <c r="W82" s="11">
        <f t="shared" si="5"/>
        <v>3.3222591362126246</v>
      </c>
    </row>
    <row r="83" spans="4:23" ht="40.200000000000003" thickBot="1" x14ac:dyDescent="0.35">
      <c r="D83" s="3">
        <v>1</v>
      </c>
      <c r="E83" s="3" t="s">
        <v>234</v>
      </c>
      <c r="F83" s="4" t="s">
        <v>480</v>
      </c>
      <c r="G83" s="4" t="s">
        <v>481</v>
      </c>
      <c r="H83" s="4" t="s">
        <v>482</v>
      </c>
      <c r="I83" s="3">
        <v>101.6</v>
      </c>
      <c r="J83" s="3" t="s">
        <v>260</v>
      </c>
      <c r="K83" s="3">
        <v>8.3000000000000004E-2</v>
      </c>
      <c r="L83" s="3" t="s">
        <v>483</v>
      </c>
      <c r="M83" s="3" t="s">
        <v>255</v>
      </c>
      <c r="N83" s="3" t="s">
        <v>21</v>
      </c>
      <c r="O83" s="3" t="s">
        <v>22</v>
      </c>
      <c r="P83" s="3">
        <v>1508</v>
      </c>
      <c r="Q83" s="3">
        <v>0</v>
      </c>
      <c r="R83" s="3">
        <v>2</v>
      </c>
      <c r="S83" s="13" t="s">
        <v>894</v>
      </c>
      <c r="T83" s="13" t="str">
        <f t="shared" si="3"/>
        <v>(11)</v>
      </c>
      <c r="U83" s="13" t="s">
        <v>955</v>
      </c>
      <c r="V83" s="11">
        <f t="shared" si="4"/>
        <v>26.525198938992041</v>
      </c>
      <c r="W83" s="11">
        <f t="shared" si="5"/>
        <v>3.3156498673740051</v>
      </c>
    </row>
    <row r="84" spans="4:23" ht="40.200000000000003" thickBot="1" x14ac:dyDescent="0.35">
      <c r="D84" s="3">
        <v>1</v>
      </c>
      <c r="E84" s="3" t="s">
        <v>234</v>
      </c>
      <c r="F84" s="4" t="s">
        <v>484</v>
      </c>
      <c r="G84" s="4" t="s">
        <v>485</v>
      </c>
      <c r="H84" s="4" t="s">
        <v>486</v>
      </c>
      <c r="I84" s="3">
        <v>97.87</v>
      </c>
      <c r="J84" s="3" t="s">
        <v>368</v>
      </c>
      <c r="K84" s="3">
        <v>0.15</v>
      </c>
      <c r="L84" s="3" t="s">
        <v>487</v>
      </c>
      <c r="M84" s="3" t="s">
        <v>368</v>
      </c>
      <c r="N84" s="3" t="s">
        <v>488</v>
      </c>
      <c r="O84" s="3">
        <v>0.27800000000000002</v>
      </c>
      <c r="P84" s="3">
        <v>1622.91</v>
      </c>
      <c r="Q84" s="3">
        <v>0</v>
      </c>
      <c r="R84" s="3">
        <v>1</v>
      </c>
      <c r="S84" s="13" t="s">
        <v>894</v>
      </c>
      <c r="T84" s="13" t="str">
        <f t="shared" si="3"/>
        <v>(11)</v>
      </c>
      <c r="U84" s="13" t="s">
        <v>955</v>
      </c>
      <c r="V84" s="11">
        <f t="shared" si="4"/>
        <v>24.647084557985345</v>
      </c>
      <c r="W84" s="11">
        <f t="shared" si="5"/>
        <v>3.0808855697481681</v>
      </c>
    </row>
    <row r="85" spans="4:23" ht="40.200000000000003" thickBot="1" x14ac:dyDescent="0.35">
      <c r="D85" s="3">
        <v>1</v>
      </c>
      <c r="E85" s="3" t="s">
        <v>234</v>
      </c>
      <c r="F85" s="4" t="s">
        <v>489</v>
      </c>
      <c r="G85" s="4" t="s">
        <v>490</v>
      </c>
      <c r="H85" s="4" t="s">
        <v>491</v>
      </c>
      <c r="I85" s="3">
        <v>90.4</v>
      </c>
      <c r="J85" s="3" t="s">
        <v>492</v>
      </c>
      <c r="K85" s="3">
        <v>0.28999999999999998</v>
      </c>
      <c r="L85" s="3" t="s">
        <v>493</v>
      </c>
      <c r="M85" s="3" t="s">
        <v>171</v>
      </c>
      <c r="N85" s="3" t="s">
        <v>21</v>
      </c>
      <c r="O85" s="3" t="s">
        <v>22</v>
      </c>
      <c r="P85" s="3">
        <v>2138</v>
      </c>
      <c r="Q85" s="3">
        <v>0</v>
      </c>
      <c r="R85" s="3">
        <v>2</v>
      </c>
      <c r="S85" s="13" t="s">
        <v>894</v>
      </c>
      <c r="T85" s="13" t="str">
        <f t="shared" si="3"/>
        <v>(11)</v>
      </c>
      <c r="U85" s="13" t="s">
        <v>955</v>
      </c>
      <c r="V85" s="11">
        <f t="shared" si="4"/>
        <v>18.709073900841908</v>
      </c>
      <c r="W85" s="11">
        <f t="shared" si="5"/>
        <v>2.3386342376052385</v>
      </c>
    </row>
    <row r="86" spans="4:23" ht="37.799999999999997" customHeight="1" thickBot="1" x14ac:dyDescent="0.35">
      <c r="D86" s="3">
        <v>1</v>
      </c>
      <c r="E86" s="3" t="s">
        <v>234</v>
      </c>
      <c r="F86" s="4" t="s">
        <v>494</v>
      </c>
      <c r="G86" s="4" t="s">
        <v>495</v>
      </c>
      <c r="H86" s="4" t="s">
        <v>496</v>
      </c>
      <c r="I86" s="3">
        <v>107.5</v>
      </c>
      <c r="J86" s="3" t="s">
        <v>497</v>
      </c>
      <c r="K86" s="3">
        <v>0.37</v>
      </c>
      <c r="L86" s="3" t="s">
        <v>498</v>
      </c>
      <c r="M86" s="3" t="s">
        <v>111</v>
      </c>
      <c r="N86" s="3" t="s">
        <v>21</v>
      </c>
      <c r="O86" s="3" t="s">
        <v>22</v>
      </c>
      <c r="P86" s="3">
        <v>3607</v>
      </c>
      <c r="Q86" s="3">
        <v>0</v>
      </c>
      <c r="R86" s="3">
        <v>2</v>
      </c>
      <c r="S86" s="13" t="s">
        <v>894</v>
      </c>
      <c r="T86" s="13" t="str">
        <f t="shared" si="3"/>
        <v>(11)</v>
      </c>
      <c r="U86" s="13" t="s">
        <v>955</v>
      </c>
      <c r="V86" s="11">
        <f t="shared" si="4"/>
        <v>11.089548100914888</v>
      </c>
      <c r="W86" s="11">
        <f t="shared" si="5"/>
        <v>1.386193512614361</v>
      </c>
    </row>
    <row r="87" spans="4:23" ht="40.200000000000003" thickBot="1" x14ac:dyDescent="0.35">
      <c r="D87" s="3">
        <v>1</v>
      </c>
      <c r="E87" s="3" t="s">
        <v>234</v>
      </c>
      <c r="F87" s="4" t="s">
        <v>499</v>
      </c>
      <c r="G87" s="4" t="s">
        <v>500</v>
      </c>
      <c r="H87" s="4" t="s">
        <v>501</v>
      </c>
      <c r="I87" s="3">
        <v>105.7</v>
      </c>
      <c r="J87" s="3" t="s">
        <v>502</v>
      </c>
      <c r="K87" s="3">
        <v>0.32</v>
      </c>
      <c r="L87" s="3" t="s">
        <v>503</v>
      </c>
      <c r="M87" s="3" t="s">
        <v>267</v>
      </c>
      <c r="N87" s="3" t="s">
        <v>21</v>
      </c>
      <c r="O87" s="3" t="s">
        <v>22</v>
      </c>
      <c r="P87" s="3">
        <v>3245</v>
      </c>
      <c r="Q87" s="3">
        <v>0</v>
      </c>
      <c r="R87" s="3">
        <v>2</v>
      </c>
      <c r="S87" s="13" t="s">
        <v>894</v>
      </c>
      <c r="T87" s="13" t="str">
        <f t="shared" si="3"/>
        <v>(11)</v>
      </c>
      <c r="U87" s="13" t="s">
        <v>955</v>
      </c>
      <c r="V87" s="11">
        <f t="shared" si="4"/>
        <v>12.326656394453005</v>
      </c>
      <c r="W87" s="11">
        <f t="shared" si="5"/>
        <v>1.5408320493066257</v>
      </c>
    </row>
    <row r="88" spans="4:23" ht="53.4" thickBot="1" x14ac:dyDescent="0.35">
      <c r="D88" s="3">
        <v>1</v>
      </c>
      <c r="E88" s="3" t="s">
        <v>234</v>
      </c>
      <c r="F88" s="4" t="s">
        <v>504</v>
      </c>
      <c r="G88" s="4" t="s">
        <v>505</v>
      </c>
      <c r="H88" s="4" t="s">
        <v>506</v>
      </c>
      <c r="I88" s="3" t="s">
        <v>507</v>
      </c>
      <c r="J88" s="3" t="s">
        <v>406</v>
      </c>
      <c r="K88" s="3">
        <v>8.1000000000000003E-2</v>
      </c>
      <c r="L88" s="3" t="s">
        <v>508</v>
      </c>
      <c r="M88" s="3" t="s">
        <v>509</v>
      </c>
      <c r="N88" s="3" t="s">
        <v>21</v>
      </c>
      <c r="O88" s="3" t="s">
        <v>22</v>
      </c>
      <c r="P88" s="3">
        <v>1805</v>
      </c>
      <c r="Q88" s="3">
        <v>0</v>
      </c>
      <c r="R88" s="3">
        <v>2</v>
      </c>
      <c r="S88" s="13" t="s">
        <v>894</v>
      </c>
      <c r="T88" s="13" t="str">
        <f t="shared" si="3"/>
        <v>(CH3)3+ CH3CH2CH2+CH2CH3 (11)</v>
      </c>
      <c r="U88" s="13" t="s">
        <v>955</v>
      </c>
      <c r="V88" s="11">
        <f t="shared" si="4"/>
        <v>22.1606648199446</v>
      </c>
      <c r="W88" s="11">
        <f t="shared" si="5"/>
        <v>2.770083102493075</v>
      </c>
    </row>
    <row r="89" spans="4:23" ht="40.200000000000003" thickBot="1" x14ac:dyDescent="0.35">
      <c r="D89" s="3">
        <v>1</v>
      </c>
      <c r="E89" s="3" t="s">
        <v>234</v>
      </c>
      <c r="F89" s="4" t="s">
        <v>862</v>
      </c>
      <c r="G89" s="4" t="s">
        <v>511</v>
      </c>
      <c r="H89" s="4" t="s">
        <v>512</v>
      </c>
      <c r="I89" s="3" t="s">
        <v>513</v>
      </c>
      <c r="J89" s="3">
        <v>4.4800000000000004</v>
      </c>
      <c r="K89" s="3" t="s">
        <v>262</v>
      </c>
      <c r="L89" s="3" t="s">
        <v>514</v>
      </c>
      <c r="M89" s="3" t="s">
        <v>205</v>
      </c>
      <c r="N89" s="3" t="s">
        <v>21</v>
      </c>
      <c r="O89" s="3" t="s">
        <v>22</v>
      </c>
      <c r="P89" s="3">
        <v>1953.7</v>
      </c>
      <c r="Q89" s="3">
        <v>0</v>
      </c>
      <c r="R89" s="3">
        <v>2</v>
      </c>
      <c r="S89" s="13" t="s">
        <v>894</v>
      </c>
      <c r="T89" s="13" t="str">
        <f t="shared" si="3"/>
        <v>(11)</v>
      </c>
      <c r="U89" s="13" t="s">
        <v>957</v>
      </c>
      <c r="V89" s="11">
        <f t="shared" si="4"/>
        <v>20.473972462507039</v>
      </c>
      <c r="W89" s="11">
        <f t="shared" si="5"/>
        <v>2.5592465578133798</v>
      </c>
    </row>
    <row r="90" spans="4:23" ht="79.8" thickBot="1" x14ac:dyDescent="0.35">
      <c r="D90" s="3">
        <v>1</v>
      </c>
      <c r="E90" s="3" t="s">
        <v>234</v>
      </c>
      <c r="F90" s="4" t="s">
        <v>515</v>
      </c>
      <c r="G90" s="4" t="s">
        <v>516</v>
      </c>
      <c r="H90" s="4" t="s">
        <v>517</v>
      </c>
      <c r="I90" s="3" t="s">
        <v>518</v>
      </c>
      <c r="J90" s="3" t="s">
        <v>519</v>
      </c>
      <c r="K90" s="3" t="s">
        <v>520</v>
      </c>
      <c r="L90" s="3" t="s">
        <v>521</v>
      </c>
      <c r="M90" s="3" t="s">
        <v>520</v>
      </c>
      <c r="N90" s="3" t="s">
        <v>21</v>
      </c>
      <c r="O90" s="3" t="s">
        <v>22</v>
      </c>
      <c r="P90" s="3">
        <v>2265</v>
      </c>
      <c r="Q90" s="3">
        <v>0</v>
      </c>
      <c r="R90" s="3">
        <v>2</v>
      </c>
      <c r="S90" s="13" t="s">
        <v>894</v>
      </c>
      <c r="T90" s="13" t="str">
        <f t="shared" si="3"/>
        <v>(11)</v>
      </c>
      <c r="U90" s="13" t="s">
        <v>955</v>
      </c>
      <c r="V90" s="11">
        <f t="shared" si="4"/>
        <v>17.660044150110377</v>
      </c>
      <c r="W90" s="11">
        <f t="shared" si="5"/>
        <v>2.2075055187637971</v>
      </c>
    </row>
    <row r="91" spans="4:23" ht="66.599999999999994" thickBot="1" x14ac:dyDescent="0.35">
      <c r="D91" s="3">
        <v>1</v>
      </c>
      <c r="E91" s="3" t="s">
        <v>234</v>
      </c>
      <c r="F91" s="4" t="s">
        <v>522</v>
      </c>
      <c r="G91" s="4" t="s">
        <v>523</v>
      </c>
      <c r="H91" s="4" t="s">
        <v>524</v>
      </c>
      <c r="I91" s="3" t="s">
        <v>525</v>
      </c>
      <c r="J91" s="3">
        <v>3.69</v>
      </c>
      <c r="K91" s="3" t="s">
        <v>83</v>
      </c>
      <c r="L91" s="3" t="s">
        <v>526</v>
      </c>
      <c r="M91" s="3" t="s">
        <v>527</v>
      </c>
      <c r="N91" s="3" t="s">
        <v>21</v>
      </c>
      <c r="O91" s="3" t="s">
        <v>22</v>
      </c>
      <c r="P91" s="3">
        <v>1765.4</v>
      </c>
      <c r="Q91" s="3">
        <v>0</v>
      </c>
      <c r="R91" s="3">
        <v>2</v>
      </c>
      <c r="S91" s="13" t="s">
        <v>894</v>
      </c>
      <c r="T91" s="13" t="str">
        <f t="shared" si="3"/>
        <v>(CH2)2CH3+(CH3)2CH-CH2-CH3 (11)</v>
      </c>
      <c r="U91" s="13" t="s">
        <v>955</v>
      </c>
      <c r="V91" s="11">
        <f t="shared" si="4"/>
        <v>22.657754616517501</v>
      </c>
      <c r="W91" s="11">
        <f t="shared" si="5"/>
        <v>2.8322193270646876</v>
      </c>
    </row>
    <row r="92" spans="4:23" ht="53.4" thickBot="1" x14ac:dyDescent="0.35">
      <c r="D92" s="3">
        <v>1</v>
      </c>
      <c r="E92" s="3" t="s">
        <v>234</v>
      </c>
      <c r="F92" s="4" t="s">
        <v>528</v>
      </c>
      <c r="G92" s="4" t="s">
        <v>529</v>
      </c>
      <c r="H92" s="4" t="s">
        <v>530</v>
      </c>
      <c r="I92" s="3" t="s">
        <v>531</v>
      </c>
      <c r="J92" s="3" t="s">
        <v>532</v>
      </c>
      <c r="K92" s="3" t="s">
        <v>178</v>
      </c>
      <c r="L92" s="3" t="s">
        <v>533</v>
      </c>
      <c r="M92" s="3" t="s">
        <v>178</v>
      </c>
      <c r="N92" s="3" t="s">
        <v>21</v>
      </c>
      <c r="O92" s="3" t="s">
        <v>22</v>
      </c>
      <c r="P92" s="3">
        <v>1888</v>
      </c>
      <c r="Q92" s="3">
        <v>0</v>
      </c>
      <c r="R92" s="3">
        <v>2</v>
      </c>
      <c r="S92" s="13" t="s">
        <v>894</v>
      </c>
      <c r="T92" s="13" t="str">
        <f t="shared" si="3"/>
        <v>(11)</v>
      </c>
      <c r="U92" s="13" t="s">
        <v>955</v>
      </c>
      <c r="V92" s="11">
        <f t="shared" si="4"/>
        <v>21.1864406779661</v>
      </c>
      <c r="W92" s="11">
        <f t="shared" si="5"/>
        <v>2.6483050847457625</v>
      </c>
    </row>
    <row r="93" spans="4:23" ht="53.4" thickBot="1" x14ac:dyDescent="0.35">
      <c r="D93" s="3">
        <v>1</v>
      </c>
      <c r="E93" s="3" t="s">
        <v>234</v>
      </c>
      <c r="F93" s="4" t="s">
        <v>534</v>
      </c>
      <c r="G93" s="4" t="s">
        <v>535</v>
      </c>
      <c r="H93" s="4" t="s">
        <v>536</v>
      </c>
      <c r="I93" s="3" t="s">
        <v>537</v>
      </c>
      <c r="J93" s="3" t="s">
        <v>183</v>
      </c>
      <c r="K93" s="3" t="s">
        <v>538</v>
      </c>
      <c r="L93" s="3" t="s">
        <v>539</v>
      </c>
      <c r="M93" s="3" t="s">
        <v>538</v>
      </c>
      <c r="N93" s="3" t="s">
        <v>21</v>
      </c>
      <c r="O93" s="3" t="s">
        <v>22</v>
      </c>
      <c r="P93" s="3">
        <v>1387</v>
      </c>
      <c r="Q93" s="3">
        <v>0</v>
      </c>
      <c r="R93" s="3">
        <v>2</v>
      </c>
      <c r="S93" s="13" t="s">
        <v>894</v>
      </c>
      <c r="T93" s="13" t="str">
        <f t="shared" si="3"/>
        <v>(11)</v>
      </c>
      <c r="U93" s="13" t="s">
        <v>958</v>
      </c>
      <c r="V93" s="11">
        <f t="shared" si="4"/>
        <v>28.839221341023791</v>
      </c>
      <c r="W93" s="11">
        <f t="shared" si="5"/>
        <v>3.6049026676279738</v>
      </c>
    </row>
    <row r="94" spans="4:23" ht="40.200000000000003" thickBot="1" x14ac:dyDescent="0.35">
      <c r="D94" s="3">
        <v>1</v>
      </c>
      <c r="E94" s="3" t="s">
        <v>234</v>
      </c>
      <c r="F94" s="4" t="s">
        <v>540</v>
      </c>
      <c r="G94" s="4" t="s">
        <v>541</v>
      </c>
      <c r="H94" s="4" t="s">
        <v>542</v>
      </c>
      <c r="I94" s="3" t="s">
        <v>543</v>
      </c>
      <c r="J94" s="3" t="s">
        <v>544</v>
      </c>
      <c r="K94" s="3" t="s">
        <v>545</v>
      </c>
      <c r="L94" s="3" t="s">
        <v>546</v>
      </c>
      <c r="M94" s="3" t="s">
        <v>545</v>
      </c>
      <c r="N94" s="3" t="s">
        <v>21</v>
      </c>
      <c r="O94" s="3" t="s">
        <v>22</v>
      </c>
      <c r="P94" s="3">
        <v>1397</v>
      </c>
      <c r="Q94" s="3">
        <v>0</v>
      </c>
      <c r="R94" s="3">
        <v>2</v>
      </c>
      <c r="S94" s="13" t="s">
        <v>894</v>
      </c>
      <c r="T94" s="13" t="str">
        <f t="shared" si="3"/>
        <v>(11)</v>
      </c>
      <c r="U94" s="13" t="s">
        <v>958</v>
      </c>
      <c r="V94" s="11">
        <f t="shared" si="4"/>
        <v>28.632784538296349</v>
      </c>
      <c r="W94" s="11">
        <f t="shared" si="5"/>
        <v>3.5790980672870436</v>
      </c>
    </row>
    <row r="95" spans="4:23" ht="27" thickBot="1" x14ac:dyDescent="0.35">
      <c r="D95" s="3">
        <v>1</v>
      </c>
      <c r="E95" s="3" t="s">
        <v>234</v>
      </c>
      <c r="F95" s="4" t="s">
        <v>547</v>
      </c>
      <c r="G95" s="4" t="s">
        <v>548</v>
      </c>
      <c r="H95" s="4" t="s">
        <v>549</v>
      </c>
      <c r="I95" s="3" t="s">
        <v>550</v>
      </c>
      <c r="J95" s="3" t="s">
        <v>551</v>
      </c>
      <c r="K95" s="3" t="s">
        <v>222</v>
      </c>
      <c r="L95" s="3" t="s">
        <v>552</v>
      </c>
      <c r="M95" s="3" t="s">
        <v>553</v>
      </c>
      <c r="N95" s="3" t="s">
        <v>21</v>
      </c>
      <c r="O95" s="3" t="s">
        <v>22</v>
      </c>
      <c r="P95" s="3">
        <v>604.70000000000005</v>
      </c>
      <c r="Q95" s="3">
        <v>0</v>
      </c>
      <c r="R95" s="3">
        <v>2</v>
      </c>
      <c r="S95" s="13" t="s">
        <v>894</v>
      </c>
      <c r="T95" s="13" t="str">
        <f t="shared" si="3"/>
        <v>(11)</v>
      </c>
      <c r="U95" s="13" t="s">
        <v>958</v>
      </c>
      <c r="V95" s="11">
        <f t="shared" si="4"/>
        <v>66.14850339011079</v>
      </c>
      <c r="W95" s="11">
        <f t="shared" si="5"/>
        <v>8.2685629237638487</v>
      </c>
    </row>
    <row r="96" spans="4:23" ht="27" thickBot="1" x14ac:dyDescent="0.35">
      <c r="D96" s="3">
        <v>1</v>
      </c>
      <c r="E96" s="3" t="s">
        <v>234</v>
      </c>
      <c r="F96" s="4" t="s">
        <v>554</v>
      </c>
      <c r="G96" s="4" t="s">
        <v>555</v>
      </c>
      <c r="H96" s="4" t="s">
        <v>556</v>
      </c>
      <c r="I96" s="3" t="s">
        <v>557</v>
      </c>
      <c r="J96" s="3" t="s">
        <v>558</v>
      </c>
      <c r="K96" s="3" t="s">
        <v>559</v>
      </c>
      <c r="L96" s="3" t="s">
        <v>560</v>
      </c>
      <c r="M96" s="3" t="s">
        <v>559</v>
      </c>
      <c r="N96" s="3" t="s">
        <v>21</v>
      </c>
      <c r="O96" s="3" t="s">
        <v>22</v>
      </c>
      <c r="P96" s="3">
        <v>2140</v>
      </c>
      <c r="Q96" s="3">
        <v>0</v>
      </c>
      <c r="R96" s="3">
        <v>2</v>
      </c>
      <c r="S96" s="13" t="s">
        <v>894</v>
      </c>
      <c r="T96" s="13" t="str">
        <f t="shared" si="3"/>
        <v>(11)</v>
      </c>
      <c r="U96" s="13" t="s">
        <v>958</v>
      </c>
      <c r="V96" s="11">
        <f t="shared" si="4"/>
        <v>18.691588785046729</v>
      </c>
      <c r="W96" s="11">
        <f t="shared" si="5"/>
        <v>2.3364485981308412</v>
      </c>
    </row>
    <row r="97" spans="4:23" ht="53.4" thickBot="1" x14ac:dyDescent="0.35">
      <c r="D97" s="3">
        <v>1</v>
      </c>
      <c r="E97" s="3" t="s">
        <v>234</v>
      </c>
      <c r="F97" s="4" t="s">
        <v>863</v>
      </c>
      <c r="G97" s="4" t="s">
        <v>561</v>
      </c>
      <c r="H97" s="4" t="s">
        <v>562</v>
      </c>
      <c r="I97" s="3" t="s">
        <v>563</v>
      </c>
      <c r="J97" s="3"/>
      <c r="K97" s="3" t="s">
        <v>71</v>
      </c>
      <c r="L97" s="3" t="s">
        <v>487</v>
      </c>
      <c r="M97" s="3"/>
      <c r="N97" s="3" t="s">
        <v>488</v>
      </c>
      <c r="O97" s="3" t="s">
        <v>488</v>
      </c>
      <c r="P97" s="3">
        <v>1444.47</v>
      </c>
      <c r="Q97" s="3">
        <v>0</v>
      </c>
      <c r="R97" s="3">
        <v>2</v>
      </c>
      <c r="S97" s="13" t="s">
        <v>894</v>
      </c>
      <c r="T97" s="13" t="str">
        <f t="shared" si="3"/>
        <v>(11)</v>
      </c>
      <c r="U97" s="13" t="s">
        <v>955</v>
      </c>
      <c r="V97" s="11">
        <f t="shared" si="4"/>
        <v>27.69181776014732</v>
      </c>
      <c r="W97" s="11">
        <f t="shared" si="5"/>
        <v>3.461477220018415</v>
      </c>
    </row>
    <row r="98" spans="4:23" ht="40.200000000000003" thickBot="1" x14ac:dyDescent="0.35">
      <c r="D98" s="3">
        <v>1</v>
      </c>
      <c r="E98" s="3" t="s">
        <v>234</v>
      </c>
      <c r="F98" s="4" t="s">
        <v>564</v>
      </c>
      <c r="G98" s="4" t="s">
        <v>565</v>
      </c>
      <c r="H98" s="4" t="s">
        <v>566</v>
      </c>
      <c r="I98" s="3" t="s">
        <v>567</v>
      </c>
      <c r="J98" s="3">
        <v>3.6179999999999999</v>
      </c>
      <c r="K98" s="3" t="s">
        <v>568</v>
      </c>
      <c r="L98" s="3" t="s">
        <v>569</v>
      </c>
      <c r="M98" s="3" t="s">
        <v>267</v>
      </c>
      <c r="N98" s="3" t="s">
        <v>21</v>
      </c>
      <c r="O98" s="3" t="s">
        <v>22</v>
      </c>
      <c r="P98" s="3">
        <v>1291.1199999999999</v>
      </c>
      <c r="Q98" s="3">
        <v>0</v>
      </c>
      <c r="R98" s="3">
        <v>2</v>
      </c>
      <c r="S98" s="13" t="s">
        <v>894</v>
      </c>
      <c r="T98" s="13" t="str">
        <f t="shared" si="3"/>
        <v>(11)</v>
      </c>
      <c r="U98" s="13" t="s">
        <v>958</v>
      </c>
      <c r="V98" s="11">
        <f t="shared" si="4"/>
        <v>30.980853832331622</v>
      </c>
      <c r="W98" s="11">
        <f t="shared" si="5"/>
        <v>3.8726067290414528</v>
      </c>
    </row>
    <row r="99" spans="4:23" ht="66.599999999999994" thickBot="1" x14ac:dyDescent="0.35">
      <c r="D99" s="3">
        <v>1</v>
      </c>
      <c r="E99" s="3" t="s">
        <v>234</v>
      </c>
      <c r="F99" s="4" t="s">
        <v>864</v>
      </c>
      <c r="G99" s="4" t="s">
        <v>570</v>
      </c>
      <c r="H99" s="4" t="s">
        <v>571</v>
      </c>
      <c r="I99" s="3">
        <v>88.93</v>
      </c>
      <c r="J99" s="3">
        <v>3.64</v>
      </c>
      <c r="K99" s="3">
        <v>0.25</v>
      </c>
      <c r="L99" s="3" t="s">
        <v>572</v>
      </c>
      <c r="M99" s="3">
        <v>0.25</v>
      </c>
      <c r="N99" s="3" t="s">
        <v>22</v>
      </c>
      <c r="O99" s="3" t="s">
        <v>22</v>
      </c>
      <c r="P99" s="3">
        <v>746</v>
      </c>
      <c r="Q99" s="3">
        <v>0</v>
      </c>
      <c r="R99" s="3">
        <v>2</v>
      </c>
      <c r="S99" s="13" t="s">
        <v>894</v>
      </c>
      <c r="T99" s="13" t="str">
        <f t="shared" si="3"/>
        <v>(11)</v>
      </c>
      <c r="U99" s="13" t="s">
        <v>958</v>
      </c>
      <c r="V99" s="11">
        <f t="shared" si="4"/>
        <v>53.619302949061662</v>
      </c>
      <c r="W99" s="11">
        <f t="shared" si="5"/>
        <v>6.7024128686327078</v>
      </c>
    </row>
    <row r="100" spans="4:23" ht="66.599999999999994" thickBot="1" x14ac:dyDescent="0.35">
      <c r="D100" s="3">
        <v>1</v>
      </c>
      <c r="E100" s="3" t="s">
        <v>234</v>
      </c>
      <c r="F100" s="4" t="s">
        <v>865</v>
      </c>
      <c r="G100" s="4" t="s">
        <v>573</v>
      </c>
      <c r="H100" s="4" t="s">
        <v>571</v>
      </c>
      <c r="I100" s="3">
        <v>84.43</v>
      </c>
      <c r="J100" s="3">
        <v>3.45</v>
      </c>
      <c r="K100" s="3">
        <v>0.26</v>
      </c>
      <c r="L100" s="3" t="s">
        <v>574</v>
      </c>
      <c r="M100" s="3">
        <v>0.26</v>
      </c>
      <c r="N100" s="3" t="s">
        <v>22</v>
      </c>
      <c r="O100" s="3" t="s">
        <v>22</v>
      </c>
      <c r="P100" s="3">
        <v>980</v>
      </c>
      <c r="Q100" s="3">
        <v>0</v>
      </c>
      <c r="R100" s="3">
        <v>2</v>
      </c>
      <c r="S100" s="13" t="s">
        <v>894</v>
      </c>
      <c r="T100" s="13" t="str">
        <f t="shared" si="3"/>
        <v>(11)</v>
      </c>
      <c r="U100" s="13" t="s">
        <v>958</v>
      </c>
      <c r="V100" s="11">
        <f t="shared" si="4"/>
        <v>40.816326530612244</v>
      </c>
      <c r="W100" s="11">
        <f t="shared" si="5"/>
        <v>5.1020408163265305</v>
      </c>
    </row>
    <row r="101" spans="4:23" ht="57.6" customHeight="1" thickBot="1" x14ac:dyDescent="0.35">
      <c r="D101" s="8">
        <v>1</v>
      </c>
      <c r="E101" s="8" t="s">
        <v>234</v>
      </c>
      <c r="F101" s="9" t="s">
        <v>868</v>
      </c>
      <c r="G101" s="9" t="s">
        <v>575</v>
      </c>
      <c r="H101" s="9" t="s">
        <v>875</v>
      </c>
      <c r="I101" s="8">
        <v>103.52</v>
      </c>
      <c r="J101" s="8">
        <v>4.29</v>
      </c>
      <c r="K101" s="8">
        <v>0.22</v>
      </c>
      <c r="L101" s="8" t="s">
        <v>851</v>
      </c>
      <c r="M101" s="8">
        <v>0.22</v>
      </c>
      <c r="N101" s="8" t="s">
        <v>22</v>
      </c>
      <c r="O101" s="8" t="s">
        <v>22</v>
      </c>
      <c r="P101" s="8">
        <v>2481</v>
      </c>
      <c r="Q101" s="8">
        <v>0</v>
      </c>
      <c r="R101" s="8">
        <v>2</v>
      </c>
      <c r="S101" s="13" t="s">
        <v>894</v>
      </c>
      <c r="T101" s="13" t="str">
        <f t="shared" si="3"/>
        <v>(CH3)3 (11)</v>
      </c>
      <c r="U101" s="13" t="s">
        <v>955</v>
      </c>
      <c r="V101" s="11">
        <f t="shared" si="4"/>
        <v>16.122531237404271</v>
      </c>
      <c r="W101" s="11">
        <f t="shared" si="5"/>
        <v>2.0153164046755339</v>
      </c>
    </row>
    <row r="102" spans="4:23" ht="40.200000000000003" thickBot="1" x14ac:dyDescent="0.35">
      <c r="D102" s="8">
        <v>1</v>
      </c>
      <c r="E102" s="8" t="s">
        <v>234</v>
      </c>
      <c r="F102" s="9" t="s">
        <v>576</v>
      </c>
      <c r="G102" s="9" t="s">
        <v>850</v>
      </c>
      <c r="H102" s="9" t="s">
        <v>876</v>
      </c>
      <c r="I102" s="8">
        <v>122.1</v>
      </c>
      <c r="J102" s="8">
        <v>5.12</v>
      </c>
      <c r="K102" s="8">
        <v>0.155</v>
      </c>
      <c r="L102" s="8">
        <v>-16.899999999999999</v>
      </c>
      <c r="M102" s="8">
        <v>0.155</v>
      </c>
      <c r="N102" s="8" t="s">
        <v>22</v>
      </c>
      <c r="O102" s="8" t="s">
        <v>22</v>
      </c>
      <c r="P102" s="8">
        <v>148</v>
      </c>
      <c r="Q102" s="8">
        <v>0</v>
      </c>
      <c r="R102" s="8">
        <v>2</v>
      </c>
      <c r="S102" s="13" t="s">
        <v>894</v>
      </c>
      <c r="T102" s="13" t="str">
        <f t="shared" si="3"/>
        <v>(11)</v>
      </c>
      <c r="U102" s="13" t="s">
        <v>958</v>
      </c>
      <c r="V102" s="11">
        <f t="shared" si="4"/>
        <v>270.27027027027026</v>
      </c>
      <c r="W102" s="11">
        <f t="shared" si="5"/>
        <v>33.783783783783782</v>
      </c>
    </row>
    <row r="103" spans="4:23" ht="27" thickBot="1" x14ac:dyDescent="0.35">
      <c r="D103" s="8">
        <v>1</v>
      </c>
      <c r="E103" s="8" t="s">
        <v>234</v>
      </c>
      <c r="F103" s="9" t="s">
        <v>577</v>
      </c>
      <c r="G103" s="9" t="s">
        <v>848</v>
      </c>
      <c r="H103" s="9" t="s">
        <v>877</v>
      </c>
      <c r="I103" s="8">
        <v>52.58</v>
      </c>
      <c r="J103" s="8">
        <v>2.16</v>
      </c>
      <c r="K103" s="8">
        <v>6.2E-2</v>
      </c>
      <c r="L103" s="8" t="s">
        <v>849</v>
      </c>
      <c r="M103" s="8">
        <v>7.6999999999999999E-2</v>
      </c>
      <c r="N103" s="8" t="s">
        <v>76</v>
      </c>
      <c r="O103" s="8" t="s">
        <v>21</v>
      </c>
      <c r="P103" s="8">
        <v>1830.6</v>
      </c>
      <c r="Q103" s="8">
        <v>0</v>
      </c>
      <c r="R103" s="8">
        <v>1</v>
      </c>
      <c r="S103" s="13" t="s">
        <v>894</v>
      </c>
      <c r="T103" s="13" t="str">
        <f t="shared" si="3"/>
        <v>(11)</v>
      </c>
      <c r="U103" s="13" t="s">
        <v>958</v>
      </c>
      <c r="V103" s="11">
        <f t="shared" si="4"/>
        <v>21.850759313886158</v>
      </c>
      <c r="W103" s="11">
        <f t="shared" si="5"/>
        <v>2.7313449142357697</v>
      </c>
    </row>
    <row r="104" spans="4:23" ht="52.2" customHeight="1" thickBot="1" x14ac:dyDescent="0.35">
      <c r="D104" s="8">
        <v>1</v>
      </c>
      <c r="E104" s="8" t="s">
        <v>234</v>
      </c>
      <c r="F104" s="9" t="s">
        <v>578</v>
      </c>
      <c r="G104" s="10" t="s">
        <v>579</v>
      </c>
      <c r="H104" s="10" t="s">
        <v>878</v>
      </c>
      <c r="I104" s="8" t="s">
        <v>580</v>
      </c>
      <c r="J104" s="8">
        <v>3.64</v>
      </c>
      <c r="K104" s="8">
        <v>0.16</v>
      </c>
      <c r="L104" s="8" t="s">
        <v>847</v>
      </c>
      <c r="M104" s="8">
        <v>0.16</v>
      </c>
      <c r="N104" s="8" t="s">
        <v>22</v>
      </c>
      <c r="O104" s="8" t="s">
        <v>22</v>
      </c>
      <c r="P104" s="8">
        <v>1399</v>
      </c>
      <c r="Q104" s="8">
        <v>0</v>
      </c>
      <c r="R104" s="8">
        <v>2</v>
      </c>
      <c r="S104" s="13" t="s">
        <v>894</v>
      </c>
      <c r="T104" s="13" t="str">
        <f t="shared" si="3"/>
        <v>(11)</v>
      </c>
      <c r="U104" s="13" t="s">
        <v>958</v>
      </c>
      <c r="V104" s="11">
        <f t="shared" si="4"/>
        <v>28.591851322373124</v>
      </c>
      <c r="W104" s="11">
        <f t="shared" si="5"/>
        <v>3.5739814152966405</v>
      </c>
    </row>
    <row r="105" spans="4:23" ht="27" thickBot="1" x14ac:dyDescent="0.35">
      <c r="D105" s="8">
        <v>1</v>
      </c>
      <c r="E105" s="8" t="s">
        <v>234</v>
      </c>
      <c r="F105" s="9" t="s">
        <v>581</v>
      </c>
      <c r="G105" s="9" t="s">
        <v>846</v>
      </c>
      <c r="H105" s="9" t="s">
        <v>879</v>
      </c>
      <c r="I105" s="8">
        <v>117.48</v>
      </c>
      <c r="J105" s="8">
        <v>4.9180000000000001</v>
      </c>
      <c r="K105" s="8">
        <v>0.28999999999999998</v>
      </c>
      <c r="L105" s="8" t="s">
        <v>582</v>
      </c>
      <c r="M105" s="8">
        <v>0.28999999999999998</v>
      </c>
      <c r="N105" s="8" t="s">
        <v>22</v>
      </c>
      <c r="O105" s="8" t="s">
        <v>22</v>
      </c>
      <c r="P105" s="8">
        <v>293</v>
      </c>
      <c r="Q105" s="8">
        <v>0</v>
      </c>
      <c r="R105" s="8">
        <v>2</v>
      </c>
      <c r="S105" s="13" t="s">
        <v>894</v>
      </c>
      <c r="T105" s="13" t="str">
        <f t="shared" si="3"/>
        <v>(11)</v>
      </c>
      <c r="U105" s="13" t="s">
        <v>958</v>
      </c>
      <c r="V105" s="11">
        <f t="shared" si="4"/>
        <v>136.51877133105802</v>
      </c>
      <c r="W105" s="11">
        <f t="shared" si="5"/>
        <v>17.064846416382252</v>
      </c>
    </row>
    <row r="106" spans="4:23" ht="15" thickBot="1" x14ac:dyDescent="0.35">
      <c r="D106" s="3">
        <v>2</v>
      </c>
      <c r="E106" s="3" t="s">
        <v>583</v>
      </c>
      <c r="F106" s="4" t="s">
        <v>584</v>
      </c>
      <c r="G106" s="4" t="s">
        <v>585</v>
      </c>
      <c r="H106" s="4" t="s">
        <v>586</v>
      </c>
      <c r="I106" s="3">
        <v>52</v>
      </c>
      <c r="J106" s="3">
        <v>2.13</v>
      </c>
      <c r="K106" s="3">
        <v>6.0999999999999999E-2</v>
      </c>
      <c r="L106" s="3" t="s">
        <v>587</v>
      </c>
      <c r="M106" s="3" t="s">
        <v>467</v>
      </c>
      <c r="N106" s="3">
        <v>648</v>
      </c>
      <c r="O106" s="3">
        <v>0.307</v>
      </c>
      <c r="P106" s="3">
        <v>675</v>
      </c>
      <c r="Q106" s="3">
        <v>0</v>
      </c>
      <c r="R106" s="3">
        <v>1</v>
      </c>
      <c r="S106" s="13" t="s">
        <v>894</v>
      </c>
      <c r="T106" s="13" t="str">
        <f t="shared" si="3"/>
        <v>(11)</v>
      </c>
      <c r="U106" s="13" t="s">
        <v>955</v>
      </c>
      <c r="V106" s="11">
        <f t="shared" si="4"/>
        <v>59.25925925925926</v>
      </c>
      <c r="W106" s="11">
        <f t="shared" si="5"/>
        <v>7.4074074074074074</v>
      </c>
    </row>
    <row r="107" spans="4:23" ht="15" thickBot="1" x14ac:dyDescent="0.35">
      <c r="D107" s="3">
        <v>2</v>
      </c>
      <c r="E107" s="3" t="s">
        <v>583</v>
      </c>
      <c r="F107" s="4" t="s">
        <v>588</v>
      </c>
      <c r="G107" s="4" t="s">
        <v>589</v>
      </c>
      <c r="H107" s="4" t="s">
        <v>590</v>
      </c>
      <c r="I107" s="3">
        <v>84</v>
      </c>
      <c r="J107" s="3">
        <v>3.44</v>
      </c>
      <c r="K107" s="3">
        <v>4.8000000000000001E-2</v>
      </c>
      <c r="L107" s="3" t="s">
        <v>591</v>
      </c>
      <c r="M107" s="3">
        <v>0.48</v>
      </c>
      <c r="N107" s="3">
        <v>750</v>
      </c>
      <c r="O107" s="3">
        <v>0.28199999999999997</v>
      </c>
      <c r="P107" s="3">
        <v>4470</v>
      </c>
      <c r="Q107" s="3">
        <v>0</v>
      </c>
      <c r="R107" s="3">
        <v>1</v>
      </c>
      <c r="S107" s="13" t="s">
        <v>894</v>
      </c>
      <c r="T107" s="13" t="str">
        <f t="shared" si="3"/>
        <v>(11)</v>
      </c>
      <c r="U107" s="13" t="s">
        <v>955</v>
      </c>
      <c r="V107" s="11">
        <f t="shared" si="4"/>
        <v>8.9485458612975393</v>
      </c>
      <c r="W107" s="11">
        <f t="shared" si="5"/>
        <v>1.1185682326621924</v>
      </c>
    </row>
    <row r="108" spans="4:23" ht="15" thickBot="1" x14ac:dyDescent="0.35">
      <c r="D108" s="3">
        <v>2</v>
      </c>
      <c r="E108" s="3" t="s">
        <v>583</v>
      </c>
      <c r="F108" s="4" t="s">
        <v>592</v>
      </c>
      <c r="G108" s="4" t="s">
        <v>593</v>
      </c>
      <c r="H108" s="4" t="s">
        <v>880</v>
      </c>
      <c r="I108" s="3" t="s">
        <v>594</v>
      </c>
      <c r="J108" s="3" t="s">
        <v>595</v>
      </c>
      <c r="K108" s="3" t="s">
        <v>596</v>
      </c>
      <c r="L108" s="3" t="s">
        <v>118</v>
      </c>
      <c r="M108" s="3" t="s">
        <v>597</v>
      </c>
      <c r="N108" s="3">
        <v>405</v>
      </c>
      <c r="O108" s="3" t="s">
        <v>598</v>
      </c>
      <c r="P108" s="3">
        <v>4</v>
      </c>
      <c r="Q108" s="3">
        <v>0</v>
      </c>
      <c r="R108" s="3">
        <v>1</v>
      </c>
      <c r="S108" s="13" t="s">
        <v>894</v>
      </c>
      <c r="T108" s="13" t="str">
        <f t="shared" si="3"/>
        <v>(11)</v>
      </c>
      <c r="U108" s="13" t="s">
        <v>956</v>
      </c>
      <c r="V108" s="11">
        <f t="shared" si="4"/>
        <v>10000</v>
      </c>
      <c r="W108" s="11">
        <f t="shared" si="5"/>
        <v>1250</v>
      </c>
    </row>
    <row r="109" spans="4:23" ht="27" thickBot="1" x14ac:dyDescent="0.35">
      <c r="D109" s="3">
        <v>2</v>
      </c>
      <c r="E109" s="3" t="s">
        <v>583</v>
      </c>
      <c r="F109" s="4" t="s">
        <v>859</v>
      </c>
      <c r="G109" s="4" t="s">
        <v>599</v>
      </c>
      <c r="H109" s="4" t="s">
        <v>881</v>
      </c>
      <c r="I109" s="3" t="s">
        <v>594</v>
      </c>
      <c r="J109" s="3" t="s">
        <v>595</v>
      </c>
      <c r="K109" s="3" t="s">
        <v>600</v>
      </c>
      <c r="L109" s="3" t="s">
        <v>601</v>
      </c>
      <c r="M109" s="3" t="s">
        <v>427</v>
      </c>
      <c r="N109" s="3">
        <v>368</v>
      </c>
      <c r="O109" s="3" t="s">
        <v>602</v>
      </c>
      <c r="P109" s="3">
        <v>7</v>
      </c>
      <c r="Q109" s="3">
        <v>0</v>
      </c>
      <c r="R109" s="3">
        <v>2</v>
      </c>
      <c r="S109" s="13" t="s">
        <v>894</v>
      </c>
      <c r="T109" s="13" t="str">
        <f t="shared" si="3"/>
        <v>(11)</v>
      </c>
      <c r="U109" s="13" t="s">
        <v>956</v>
      </c>
      <c r="V109" s="11">
        <f t="shared" si="4"/>
        <v>5714.2857142857147</v>
      </c>
      <c r="W109" s="11">
        <f t="shared" si="5"/>
        <v>714.28571428571433</v>
      </c>
    </row>
    <row r="110" spans="4:23" ht="27" thickBot="1" x14ac:dyDescent="0.35">
      <c r="D110" s="3">
        <v>2</v>
      </c>
      <c r="E110" s="3" t="s">
        <v>583</v>
      </c>
      <c r="F110" s="4" t="s">
        <v>603</v>
      </c>
      <c r="G110" s="4" t="s">
        <v>604</v>
      </c>
      <c r="H110" s="4" t="s">
        <v>882</v>
      </c>
      <c r="I110" s="3" t="s">
        <v>605</v>
      </c>
      <c r="J110" s="3" t="s">
        <v>606</v>
      </c>
      <c r="K110" s="3" t="s">
        <v>607</v>
      </c>
      <c r="L110" s="3" t="s">
        <v>608</v>
      </c>
      <c r="M110" s="3" t="s">
        <v>598</v>
      </c>
      <c r="N110" s="3" t="s">
        <v>21</v>
      </c>
      <c r="O110" s="3" t="s">
        <v>609</v>
      </c>
      <c r="P110" s="3">
        <v>93</v>
      </c>
      <c r="Q110" s="3">
        <v>0</v>
      </c>
      <c r="R110" s="3">
        <v>1</v>
      </c>
      <c r="S110" s="13" t="s">
        <v>894</v>
      </c>
      <c r="T110" s="13" t="str">
        <f t="shared" si="3"/>
        <v>(11)</v>
      </c>
      <c r="U110" s="13" t="s">
        <v>958</v>
      </c>
      <c r="V110" s="11">
        <f t="shared" si="4"/>
        <v>430.10752688172045</v>
      </c>
      <c r="W110" s="11">
        <f t="shared" si="5"/>
        <v>53.763440860215056</v>
      </c>
    </row>
    <row r="111" spans="4:23" ht="27" thickBot="1" x14ac:dyDescent="0.35">
      <c r="D111" s="3">
        <v>2</v>
      </c>
      <c r="E111" s="3" t="s">
        <v>583</v>
      </c>
      <c r="F111" s="4" t="s">
        <v>610</v>
      </c>
      <c r="G111" s="4" t="s">
        <v>611</v>
      </c>
      <c r="H111" s="4" t="s">
        <v>612</v>
      </c>
      <c r="I111" s="3">
        <v>72.8</v>
      </c>
      <c r="J111" s="3">
        <v>3.02</v>
      </c>
      <c r="K111" s="3">
        <v>5.5E-2</v>
      </c>
      <c r="L111" s="3" t="s">
        <v>613</v>
      </c>
      <c r="M111" s="3">
        <v>0.33</v>
      </c>
      <c r="N111" s="3" t="s">
        <v>21</v>
      </c>
      <c r="O111" s="3">
        <v>0.27600000000000002</v>
      </c>
      <c r="P111" s="3">
        <v>295.89999999999998</v>
      </c>
      <c r="Q111" s="3">
        <v>0</v>
      </c>
      <c r="R111" s="3">
        <v>1</v>
      </c>
      <c r="S111" s="13" t="s">
        <v>894</v>
      </c>
      <c r="T111" s="13" t="str">
        <f t="shared" si="3"/>
        <v>(11)</v>
      </c>
      <c r="U111" s="13" t="s">
        <v>958</v>
      </c>
      <c r="V111" s="11">
        <f t="shared" si="4"/>
        <v>135.18080432578574</v>
      </c>
      <c r="W111" s="11">
        <f t="shared" si="5"/>
        <v>16.897600540723218</v>
      </c>
    </row>
    <row r="112" spans="4:23" ht="27" thickBot="1" x14ac:dyDescent="0.35">
      <c r="D112" s="3">
        <v>2</v>
      </c>
      <c r="E112" s="3" t="s">
        <v>583</v>
      </c>
      <c r="F112" s="4" t="s">
        <v>614</v>
      </c>
      <c r="G112" s="4" t="s">
        <v>615</v>
      </c>
      <c r="H112" s="4" t="s">
        <v>883</v>
      </c>
      <c r="I112" s="3">
        <v>103.1</v>
      </c>
      <c r="J112" s="3">
        <v>4.29</v>
      </c>
      <c r="K112" s="3">
        <v>5.2999999999999999E-2</v>
      </c>
      <c r="L112" s="3" t="s">
        <v>616</v>
      </c>
      <c r="M112" s="3">
        <v>0.22800000000000001</v>
      </c>
      <c r="N112" s="3" t="s">
        <v>21</v>
      </c>
      <c r="O112" s="3">
        <v>0.26600000000000001</v>
      </c>
      <c r="P112" s="3">
        <v>134.69999999999999</v>
      </c>
      <c r="Q112" s="3">
        <v>0</v>
      </c>
      <c r="R112" s="3">
        <v>1</v>
      </c>
      <c r="S112" s="13" t="s">
        <v>894</v>
      </c>
      <c r="T112" s="13" t="str">
        <f t="shared" si="3"/>
        <v>(11)</v>
      </c>
      <c r="U112" s="13" t="s">
        <v>958</v>
      </c>
      <c r="V112" s="11">
        <f t="shared" si="4"/>
        <v>296.95619896065335</v>
      </c>
      <c r="W112" s="11">
        <f t="shared" si="5"/>
        <v>37.119524870081669</v>
      </c>
    </row>
    <row r="113" spans="4:40" ht="27" thickBot="1" x14ac:dyDescent="0.35">
      <c r="D113" s="3">
        <v>2</v>
      </c>
      <c r="E113" s="3" t="s">
        <v>583</v>
      </c>
      <c r="F113" s="4" t="s">
        <v>617</v>
      </c>
      <c r="G113" s="4" t="s">
        <v>618</v>
      </c>
      <c r="H113" s="4" t="s">
        <v>619</v>
      </c>
      <c r="I113" s="3">
        <v>62</v>
      </c>
      <c r="J113" s="3">
        <v>2.6</v>
      </c>
      <c r="K113" s="3">
        <v>3.1E-2</v>
      </c>
      <c r="L113" s="3" t="s">
        <v>620</v>
      </c>
      <c r="M113" s="3">
        <v>6.8000000000000005E-2</v>
      </c>
      <c r="N113" s="3" t="s">
        <v>21</v>
      </c>
      <c r="O113" s="3">
        <v>0.157</v>
      </c>
      <c r="P113" s="3">
        <v>461.2</v>
      </c>
      <c r="Q113" s="3">
        <v>0</v>
      </c>
      <c r="R113" s="3">
        <v>1</v>
      </c>
      <c r="S113" s="13" t="s">
        <v>894</v>
      </c>
      <c r="T113" s="13" t="str">
        <f t="shared" si="3"/>
        <v>(11)</v>
      </c>
      <c r="U113" s="13" t="s">
        <v>958</v>
      </c>
      <c r="V113" s="11">
        <f t="shared" si="4"/>
        <v>86.730268863833487</v>
      </c>
      <c r="W113" s="11">
        <f t="shared" si="5"/>
        <v>10.841283607979186</v>
      </c>
    </row>
    <row r="114" spans="4:40" ht="27" thickBot="1" x14ac:dyDescent="0.35">
      <c r="D114" s="3">
        <v>2</v>
      </c>
      <c r="E114" s="3" t="s">
        <v>583</v>
      </c>
      <c r="F114" s="4" t="s">
        <v>621</v>
      </c>
      <c r="G114" s="4" t="s">
        <v>622</v>
      </c>
      <c r="H114" s="4" t="s">
        <v>623</v>
      </c>
      <c r="I114" s="3">
        <v>63.04</v>
      </c>
      <c r="J114" s="3">
        <v>2.61</v>
      </c>
      <c r="K114" s="3">
        <v>3.4000000000000002E-2</v>
      </c>
      <c r="L114" s="3" t="s">
        <v>624</v>
      </c>
      <c r="M114" s="3">
        <v>0.36</v>
      </c>
      <c r="N114" s="3" t="s">
        <v>21</v>
      </c>
      <c r="O114" s="3">
        <v>0.16800000000000001</v>
      </c>
      <c r="P114" s="3">
        <v>583.5</v>
      </c>
      <c r="Q114" s="3">
        <v>0</v>
      </c>
      <c r="R114" s="3">
        <v>1</v>
      </c>
      <c r="S114" s="13" t="s">
        <v>894</v>
      </c>
      <c r="T114" s="13" t="str">
        <f t="shared" si="3"/>
        <v>(11)</v>
      </c>
      <c r="U114" s="13" t="s">
        <v>958</v>
      </c>
      <c r="V114" s="11">
        <f t="shared" si="4"/>
        <v>68.551842330762639</v>
      </c>
      <c r="W114" s="11">
        <f t="shared" si="5"/>
        <v>8.5689802913453299</v>
      </c>
    </row>
    <row r="115" spans="4:40" ht="27" thickBot="1" x14ac:dyDescent="0.35">
      <c r="D115" s="3">
        <v>2</v>
      </c>
      <c r="E115" s="3" t="s">
        <v>583</v>
      </c>
      <c r="F115" s="4" t="s">
        <v>625</v>
      </c>
      <c r="G115" s="4" t="s">
        <v>626</v>
      </c>
      <c r="H115" s="4" t="s">
        <v>630</v>
      </c>
      <c r="I115" s="3">
        <v>112.69</v>
      </c>
      <c r="J115" s="3">
        <v>4.3029999999999999</v>
      </c>
      <c r="K115" s="3">
        <v>6.5000000000000002E-2</v>
      </c>
      <c r="L115" s="3" t="s">
        <v>627</v>
      </c>
      <c r="M115" s="3">
        <v>0.46200000000000002</v>
      </c>
      <c r="N115" s="3" t="s">
        <v>21</v>
      </c>
      <c r="O115" s="3">
        <v>0.32300000000000001</v>
      </c>
      <c r="P115" s="3">
        <v>149.5</v>
      </c>
      <c r="Q115" s="3">
        <v>0</v>
      </c>
      <c r="R115" s="3">
        <v>1</v>
      </c>
      <c r="S115" s="13" t="s">
        <v>894</v>
      </c>
      <c r="T115" s="13" t="str">
        <f t="shared" si="3"/>
        <v>(11)</v>
      </c>
      <c r="U115" s="13" t="s">
        <v>958</v>
      </c>
      <c r="V115" s="11">
        <f t="shared" si="4"/>
        <v>267.55852842809367</v>
      </c>
      <c r="W115" s="11">
        <f t="shared" si="5"/>
        <v>33.444816053511708</v>
      </c>
    </row>
    <row r="116" spans="4:40" ht="27" thickBot="1" x14ac:dyDescent="0.35">
      <c r="D116" s="3">
        <v>2</v>
      </c>
      <c r="E116" s="3" t="s">
        <v>583</v>
      </c>
      <c r="F116" s="4" t="s">
        <v>628</v>
      </c>
      <c r="G116" s="4" t="s">
        <v>629</v>
      </c>
      <c r="H116" s="4" t="s">
        <v>630</v>
      </c>
      <c r="I116" s="3">
        <v>112.56</v>
      </c>
      <c r="J116" s="3">
        <v>4.7</v>
      </c>
      <c r="K116" s="3">
        <v>6.5000000000000002E-2</v>
      </c>
      <c r="L116" s="3" t="s">
        <v>631</v>
      </c>
      <c r="M116" s="3">
        <v>0.46100000000000002</v>
      </c>
      <c r="N116" s="3" t="s">
        <v>21</v>
      </c>
      <c r="O116" s="3">
        <v>0.32300000000000001</v>
      </c>
      <c r="P116" s="3">
        <v>163.69999999999999</v>
      </c>
      <c r="Q116" s="3">
        <v>0</v>
      </c>
      <c r="R116" s="3">
        <v>1</v>
      </c>
      <c r="S116" s="13" t="s">
        <v>894</v>
      </c>
      <c r="T116" s="13" t="str">
        <f t="shared" si="3"/>
        <v>(11)</v>
      </c>
      <c r="U116" s="13" t="s">
        <v>958</v>
      </c>
      <c r="V116" s="11">
        <f t="shared" si="4"/>
        <v>244.3494196701283</v>
      </c>
      <c r="W116" s="11">
        <f t="shared" si="5"/>
        <v>30.543677458766037</v>
      </c>
    </row>
    <row r="117" spans="4:40" ht="27" thickBot="1" x14ac:dyDescent="0.35">
      <c r="D117" s="3">
        <v>2</v>
      </c>
      <c r="E117" s="3" t="s">
        <v>583</v>
      </c>
      <c r="F117" s="4" t="s">
        <v>632</v>
      </c>
      <c r="G117" s="4" t="s">
        <v>633</v>
      </c>
      <c r="H117" s="4" t="s">
        <v>556</v>
      </c>
      <c r="I117" s="3" t="s">
        <v>634</v>
      </c>
      <c r="J117" s="3">
        <v>2.63</v>
      </c>
      <c r="K117" s="3" t="s">
        <v>635</v>
      </c>
      <c r="L117" s="3" t="s">
        <v>636</v>
      </c>
      <c r="M117" s="3">
        <v>0.46700000000000003</v>
      </c>
      <c r="N117" s="3" t="s">
        <v>488</v>
      </c>
      <c r="O117" s="3" t="s">
        <v>637</v>
      </c>
      <c r="P117" s="3">
        <v>698.25</v>
      </c>
      <c r="Q117" s="3">
        <v>0</v>
      </c>
      <c r="R117" s="3">
        <v>1</v>
      </c>
      <c r="S117" s="13" t="s">
        <v>894</v>
      </c>
      <c r="T117" s="13" t="str">
        <f t="shared" si="3"/>
        <v>(11)</v>
      </c>
      <c r="U117" s="13" t="s">
        <v>958</v>
      </c>
      <c r="V117" s="11">
        <f t="shared" si="4"/>
        <v>57.286072323666311</v>
      </c>
      <c r="W117" s="11">
        <f t="shared" si="5"/>
        <v>7.1607590404582888</v>
      </c>
    </row>
    <row r="118" spans="4:40" ht="27" thickBot="1" x14ac:dyDescent="0.35">
      <c r="D118" s="3">
        <v>2</v>
      </c>
      <c r="E118" s="3" t="s">
        <v>583</v>
      </c>
      <c r="F118" s="4" t="s">
        <v>638</v>
      </c>
      <c r="G118" s="4" t="s">
        <v>639</v>
      </c>
      <c r="H118" s="4" t="s">
        <v>640</v>
      </c>
      <c r="I118" s="3" t="s">
        <v>641</v>
      </c>
      <c r="J118" s="3">
        <v>2.8</v>
      </c>
      <c r="K118" s="3" t="s">
        <v>104</v>
      </c>
      <c r="L118" s="3" t="s">
        <v>642</v>
      </c>
      <c r="M118" s="3">
        <v>0.46</v>
      </c>
      <c r="N118" s="3" t="s">
        <v>488</v>
      </c>
      <c r="O118" s="3" t="s">
        <v>643</v>
      </c>
      <c r="P118" s="3">
        <v>238.89</v>
      </c>
      <c r="Q118" s="3">
        <v>0</v>
      </c>
      <c r="R118" s="3">
        <v>1</v>
      </c>
      <c r="S118" s="13" t="s">
        <v>894</v>
      </c>
      <c r="T118" s="13" t="str">
        <f t="shared" si="3"/>
        <v>(11)</v>
      </c>
      <c r="U118" s="13" t="s">
        <v>958</v>
      </c>
      <c r="V118" s="11">
        <f t="shared" si="4"/>
        <v>167.44108166938759</v>
      </c>
      <c r="W118" s="11">
        <f t="shared" si="5"/>
        <v>20.930135208673448</v>
      </c>
    </row>
    <row r="119" spans="4:40" ht="27" thickBot="1" x14ac:dyDescent="0.35">
      <c r="D119" s="3">
        <v>2</v>
      </c>
      <c r="E119" s="3" t="s">
        <v>583</v>
      </c>
      <c r="F119" s="4" t="s">
        <v>644</v>
      </c>
      <c r="G119" s="4" t="s">
        <v>645</v>
      </c>
      <c r="H119" s="4" t="s">
        <v>640</v>
      </c>
      <c r="I119" s="3" t="s">
        <v>646</v>
      </c>
      <c r="J119" s="3">
        <v>2.2000000000000002</v>
      </c>
      <c r="K119" s="3">
        <v>6.0999999999999999E-2</v>
      </c>
      <c r="L119" s="3" t="s">
        <v>647</v>
      </c>
      <c r="M119" s="3">
        <v>0.35</v>
      </c>
      <c r="N119" s="3" t="s">
        <v>488</v>
      </c>
      <c r="O119" s="3">
        <v>0.30099999999999999</v>
      </c>
      <c r="P119" s="3">
        <v>466.32</v>
      </c>
      <c r="Q119" s="3">
        <v>0</v>
      </c>
      <c r="R119" s="3">
        <v>1</v>
      </c>
      <c r="S119" s="13" t="s">
        <v>894</v>
      </c>
      <c r="T119" s="13" t="str">
        <f t="shared" si="3"/>
        <v>(11)</v>
      </c>
      <c r="U119" s="13" t="s">
        <v>958</v>
      </c>
      <c r="V119" s="11">
        <f t="shared" si="4"/>
        <v>85.778006519128496</v>
      </c>
      <c r="W119" s="11">
        <f t="shared" si="5"/>
        <v>10.722250814891062</v>
      </c>
    </row>
    <row r="120" spans="4:40" ht="27" thickBot="1" x14ac:dyDescent="0.35">
      <c r="D120" s="3">
        <v>2</v>
      </c>
      <c r="E120" s="3" t="s">
        <v>583</v>
      </c>
      <c r="F120" s="4" t="s">
        <v>648</v>
      </c>
      <c r="G120" s="4" t="s">
        <v>649</v>
      </c>
      <c r="H120" s="4" t="s">
        <v>640</v>
      </c>
      <c r="I120" s="3">
        <v>90.8</v>
      </c>
      <c r="J120" s="3">
        <v>3.2</v>
      </c>
      <c r="K120" s="3" t="s">
        <v>650</v>
      </c>
      <c r="L120" s="3" t="s">
        <v>651</v>
      </c>
      <c r="M120" s="3">
        <v>0.44</v>
      </c>
      <c r="N120" s="3" t="s">
        <v>488</v>
      </c>
      <c r="O120" s="3">
        <v>0.29099999999999998</v>
      </c>
      <c r="P120" s="3">
        <v>148.27000000000001</v>
      </c>
      <c r="Q120" s="3">
        <v>0</v>
      </c>
      <c r="R120" s="3">
        <v>1</v>
      </c>
      <c r="S120" s="13" t="s">
        <v>894</v>
      </c>
      <c r="T120" s="13" t="str">
        <f t="shared" si="3"/>
        <v>(11)</v>
      </c>
      <c r="U120" s="13" t="s">
        <v>958</v>
      </c>
      <c r="V120" s="11">
        <f t="shared" si="4"/>
        <v>269.77810750657585</v>
      </c>
      <c r="W120" s="11">
        <f t="shared" si="5"/>
        <v>33.722263438321981</v>
      </c>
    </row>
    <row r="121" spans="4:40" ht="27" thickBot="1" x14ac:dyDescent="0.35">
      <c r="D121" s="3">
        <v>2</v>
      </c>
      <c r="E121" s="3" t="s">
        <v>583</v>
      </c>
      <c r="F121" s="4" t="s">
        <v>652</v>
      </c>
      <c r="G121" s="4" t="s">
        <v>653</v>
      </c>
      <c r="H121" s="4" t="s">
        <v>654</v>
      </c>
      <c r="I121" s="3" t="s">
        <v>182</v>
      </c>
      <c r="J121" s="3">
        <v>3.63</v>
      </c>
      <c r="K121" s="3" t="s">
        <v>655</v>
      </c>
      <c r="L121" s="3" t="s">
        <v>656</v>
      </c>
      <c r="M121" s="3">
        <v>0.41399999999999998</v>
      </c>
      <c r="N121" s="3" t="s">
        <v>21</v>
      </c>
      <c r="O121" s="3" t="s">
        <v>559</v>
      </c>
      <c r="P121" s="3">
        <v>148.18</v>
      </c>
      <c r="Q121" s="3">
        <v>0</v>
      </c>
      <c r="R121" s="3">
        <v>1</v>
      </c>
      <c r="S121" s="13" t="s">
        <v>894</v>
      </c>
      <c r="T121" s="13" t="str">
        <f t="shared" si="3"/>
        <v>(11)</v>
      </c>
      <c r="U121" s="13" t="s">
        <v>958</v>
      </c>
      <c r="V121" s="11">
        <f t="shared" si="4"/>
        <v>269.94196247806718</v>
      </c>
      <c r="W121" s="11">
        <f t="shared" si="5"/>
        <v>33.742745309758398</v>
      </c>
    </row>
    <row r="122" spans="4:40" ht="66.599999999999994" thickBot="1" x14ac:dyDescent="0.35">
      <c r="D122" s="3">
        <v>2</v>
      </c>
      <c r="E122" s="3" t="s">
        <v>657</v>
      </c>
      <c r="F122" s="4" t="s">
        <v>658</v>
      </c>
      <c r="G122" s="4" t="s">
        <v>659</v>
      </c>
      <c r="H122" s="4" t="s">
        <v>660</v>
      </c>
      <c r="I122" s="3">
        <v>117</v>
      </c>
      <c r="J122" s="3">
        <v>4.78</v>
      </c>
      <c r="K122" s="3" t="s">
        <v>661</v>
      </c>
      <c r="L122" s="3">
        <v>32</v>
      </c>
      <c r="M122" s="3">
        <v>1.2E-2</v>
      </c>
      <c r="N122" s="3">
        <v>532</v>
      </c>
      <c r="O122" s="3" t="s">
        <v>76</v>
      </c>
      <c r="P122" s="3">
        <v>725</v>
      </c>
      <c r="Q122" s="3">
        <v>0.11</v>
      </c>
      <c r="R122" s="3">
        <v>2</v>
      </c>
      <c r="S122" s="13" t="s">
        <v>896</v>
      </c>
      <c r="T122" s="13" t="str">
        <f t="shared" si="3"/>
        <v>(10;11)</v>
      </c>
      <c r="U122" s="13" t="s">
        <v>960</v>
      </c>
      <c r="V122" s="11">
        <f t="shared" si="4"/>
        <v>55.172413793103445</v>
      </c>
      <c r="W122" s="11">
        <f t="shared" si="5"/>
        <v>6.8965517241379306</v>
      </c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4:40" ht="66.599999999999994" thickBot="1" x14ac:dyDescent="0.35">
      <c r="D123" s="3">
        <v>2</v>
      </c>
      <c r="E123" s="3" t="s">
        <v>657</v>
      </c>
      <c r="F123" s="4" t="s">
        <v>662</v>
      </c>
      <c r="G123" s="4" t="s">
        <v>663</v>
      </c>
      <c r="H123" s="4" t="s">
        <v>664</v>
      </c>
      <c r="I123" s="3">
        <v>100.5</v>
      </c>
      <c r="J123" s="3">
        <v>4.1100000000000003</v>
      </c>
      <c r="K123" s="3">
        <v>4.9000000000000002E-2</v>
      </c>
      <c r="L123" s="3" t="s">
        <v>665</v>
      </c>
      <c r="M123" s="3">
        <v>0.1</v>
      </c>
      <c r="N123" s="3">
        <v>750</v>
      </c>
      <c r="O123" s="3">
        <v>0.32900000000000001</v>
      </c>
      <c r="P123" s="3">
        <v>2310</v>
      </c>
      <c r="Q123" s="3">
        <v>6.5000000000000002E-2</v>
      </c>
      <c r="R123" s="3">
        <v>1</v>
      </c>
      <c r="S123" s="13" t="s">
        <v>896</v>
      </c>
      <c r="T123" s="13" t="str">
        <f t="shared" si="3"/>
        <v>(10;11)</v>
      </c>
      <c r="U123" s="13" t="s">
        <v>960</v>
      </c>
      <c r="V123" s="11">
        <f t="shared" si="4"/>
        <v>17.316017316017316</v>
      </c>
      <c r="W123" s="11">
        <f t="shared" si="5"/>
        <v>2.1645021645021645</v>
      </c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4:40" ht="15" thickBot="1" x14ac:dyDescent="0.35">
      <c r="D124" s="3">
        <v>2</v>
      </c>
      <c r="E124" s="3" t="s">
        <v>657</v>
      </c>
      <c r="F124" s="4" t="s">
        <v>666</v>
      </c>
      <c r="G124" s="4" t="s">
        <v>667</v>
      </c>
      <c r="H124" s="4" t="s">
        <v>884</v>
      </c>
      <c r="I124" s="3">
        <v>66</v>
      </c>
      <c r="J124" s="3">
        <v>2.7</v>
      </c>
      <c r="K124" s="3" t="s">
        <v>668</v>
      </c>
      <c r="L124" s="3" t="s">
        <v>669</v>
      </c>
      <c r="M124" s="3">
        <v>0.14000000000000001</v>
      </c>
      <c r="N124" s="3">
        <v>455</v>
      </c>
      <c r="O124" s="3">
        <v>0.13</v>
      </c>
      <c r="P124" s="3">
        <v>124</v>
      </c>
      <c r="Q124" s="3">
        <v>0</v>
      </c>
      <c r="R124" s="3">
        <v>1</v>
      </c>
      <c r="S124" s="13" t="s">
        <v>894</v>
      </c>
      <c r="T124" s="13" t="str">
        <f t="shared" si="3"/>
        <v>(11)</v>
      </c>
      <c r="U124" s="13" t="s">
        <v>955</v>
      </c>
      <c r="V124" s="11">
        <f t="shared" si="4"/>
        <v>322.58064516129031</v>
      </c>
      <c r="W124" s="11">
        <f t="shared" si="5"/>
        <v>40.322580645161288</v>
      </c>
    </row>
    <row r="125" spans="4:40" ht="66.599999999999994" thickBot="1" x14ac:dyDescent="0.35">
      <c r="D125" s="3">
        <v>2</v>
      </c>
      <c r="E125" s="3" t="s">
        <v>657</v>
      </c>
      <c r="F125" s="4" t="s">
        <v>670</v>
      </c>
      <c r="G125" s="4" t="s">
        <v>899</v>
      </c>
      <c r="H125" s="4" t="s">
        <v>900</v>
      </c>
      <c r="I125" s="3">
        <v>64.5</v>
      </c>
      <c r="J125" s="3" t="s">
        <v>368</v>
      </c>
      <c r="K125" s="3" t="s">
        <v>671</v>
      </c>
      <c r="L125" s="3" t="s">
        <v>368</v>
      </c>
      <c r="M125" s="3" t="s">
        <v>21</v>
      </c>
      <c r="N125" s="3">
        <v>510</v>
      </c>
      <c r="O125" s="3">
        <v>9.5000000000000001E-2</v>
      </c>
      <c r="P125" s="3" t="s">
        <v>21</v>
      </c>
      <c r="Q125" s="3">
        <v>0</v>
      </c>
      <c r="R125" s="3">
        <v>1</v>
      </c>
      <c r="S125" s="13" t="s">
        <v>893</v>
      </c>
      <c r="T125" s="13" t="str">
        <f>+MID(H125,FIND("(",H125),LEN(H125)-FIND("(",H125)+1)</f>
        <v>(10)</v>
      </c>
      <c r="U125" s="13" t="s">
        <v>960</v>
      </c>
      <c r="V125" s="11" t="e">
        <f t="shared" si="4"/>
        <v>#VALUE!</v>
      </c>
      <c r="W125" s="11" t="e">
        <f t="shared" si="5"/>
        <v>#VALUE!</v>
      </c>
    </row>
    <row r="126" spans="4:40" ht="27" thickBot="1" x14ac:dyDescent="0.35">
      <c r="D126" s="3">
        <v>2</v>
      </c>
      <c r="E126" s="3" t="s">
        <v>657</v>
      </c>
      <c r="F126" s="4" t="s">
        <v>672</v>
      </c>
      <c r="G126" s="4" t="s">
        <v>673</v>
      </c>
      <c r="H126" s="4" t="s">
        <v>885</v>
      </c>
      <c r="I126" s="3">
        <v>67.2</v>
      </c>
      <c r="J126" s="3">
        <v>2.75</v>
      </c>
      <c r="K126" s="3">
        <v>2.5000000000000001E-2</v>
      </c>
      <c r="L126" s="3" t="s">
        <v>674</v>
      </c>
      <c r="M126" s="3">
        <v>0.14000000000000001</v>
      </c>
      <c r="N126" s="3" t="s">
        <v>21</v>
      </c>
      <c r="O126" s="3">
        <v>0.124</v>
      </c>
      <c r="P126" s="3">
        <v>189.3</v>
      </c>
      <c r="Q126" s="3">
        <v>0</v>
      </c>
      <c r="R126" s="3">
        <v>1</v>
      </c>
      <c r="S126" s="13" t="s">
        <v>894</v>
      </c>
      <c r="T126" s="13" t="str">
        <f t="shared" si="3"/>
        <v>(11)</v>
      </c>
      <c r="U126" s="13" t="s">
        <v>955</v>
      </c>
      <c r="V126" s="11">
        <f t="shared" si="4"/>
        <v>211.30480718436343</v>
      </c>
      <c r="W126" s="11">
        <f t="shared" si="5"/>
        <v>26.413100898045428</v>
      </c>
    </row>
    <row r="127" spans="4:40" ht="66.599999999999994" thickBot="1" x14ac:dyDescent="0.35">
      <c r="D127" s="3">
        <v>2</v>
      </c>
      <c r="E127" s="3" t="s">
        <v>675</v>
      </c>
      <c r="F127" s="4" t="s">
        <v>676</v>
      </c>
      <c r="G127" s="4" t="s">
        <v>677</v>
      </c>
      <c r="H127" s="4" t="s">
        <v>678</v>
      </c>
      <c r="I127" s="3" t="s">
        <v>679</v>
      </c>
      <c r="J127" s="3">
        <v>3.68</v>
      </c>
      <c r="K127" s="3">
        <v>0.13</v>
      </c>
      <c r="L127" s="3" t="s">
        <v>680</v>
      </c>
      <c r="M127" s="3">
        <v>0.14000000000000001</v>
      </c>
      <c r="N127" s="3" t="s">
        <v>21</v>
      </c>
      <c r="O127" s="3">
        <v>0.30199999999999999</v>
      </c>
      <c r="P127" s="3">
        <v>1943</v>
      </c>
      <c r="Q127" s="3">
        <v>5.7000000000000002E-2</v>
      </c>
      <c r="R127" s="3">
        <v>1</v>
      </c>
      <c r="S127" s="13" t="s">
        <v>896</v>
      </c>
      <c r="T127" s="13" t="str">
        <f t="shared" si="3"/>
        <v>(CH3)3+ CClF2CH3 (10;11)</v>
      </c>
      <c r="U127" s="13" t="s">
        <v>960</v>
      </c>
      <c r="V127" s="11">
        <f t="shared" si="4"/>
        <v>20.586721564590839</v>
      </c>
      <c r="W127" s="11">
        <f t="shared" si="5"/>
        <v>2.5733401955738548</v>
      </c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4:40" ht="66.599999999999994" thickBot="1" x14ac:dyDescent="0.35">
      <c r="D128" s="3">
        <v>2</v>
      </c>
      <c r="E128" s="3" t="s">
        <v>675</v>
      </c>
      <c r="F128" s="4" t="s">
        <v>681</v>
      </c>
      <c r="G128" s="4" t="s">
        <v>682</v>
      </c>
      <c r="H128" s="4" t="s">
        <v>683</v>
      </c>
      <c r="I128" s="3">
        <v>82.4</v>
      </c>
      <c r="J128" s="3">
        <v>3.37</v>
      </c>
      <c r="K128" s="3" t="s">
        <v>248</v>
      </c>
      <c r="L128" s="3" t="s">
        <v>684</v>
      </c>
      <c r="M128" s="3">
        <v>7.3999999999999996E-2</v>
      </c>
      <c r="N128" s="3" t="s">
        <v>21</v>
      </c>
      <c r="O128" s="3">
        <v>0.186</v>
      </c>
      <c r="P128" s="3">
        <v>1597</v>
      </c>
      <c r="Q128" s="3">
        <v>4.8000000000000001E-2</v>
      </c>
      <c r="R128" s="3">
        <v>1</v>
      </c>
      <c r="S128" s="13" t="s">
        <v>896</v>
      </c>
      <c r="T128" s="13" t="str">
        <f t="shared" si="3"/>
        <v>(10;11)</v>
      </c>
      <c r="U128" s="13" t="s">
        <v>960</v>
      </c>
      <c r="V128" s="11">
        <f t="shared" si="4"/>
        <v>25.046963055729492</v>
      </c>
      <c r="W128" s="11">
        <f t="shared" si="5"/>
        <v>3.1308703819661865</v>
      </c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4:40" ht="66.599999999999994" thickBot="1" x14ac:dyDescent="0.35">
      <c r="D129" s="3">
        <v>2</v>
      </c>
      <c r="E129" s="3" t="s">
        <v>675</v>
      </c>
      <c r="F129" s="4" t="s">
        <v>685</v>
      </c>
      <c r="G129" s="4" t="s">
        <v>686</v>
      </c>
      <c r="H129" s="4" t="s">
        <v>683</v>
      </c>
      <c r="I129" s="3">
        <v>83.1</v>
      </c>
      <c r="J129" s="3">
        <v>3.4</v>
      </c>
      <c r="K129" s="3">
        <v>0.05</v>
      </c>
      <c r="L129" s="3" t="s">
        <v>687</v>
      </c>
      <c r="M129" s="3">
        <v>4.3999999999999997E-2</v>
      </c>
      <c r="N129" s="3" t="s">
        <v>21</v>
      </c>
      <c r="O129" s="3">
        <v>0.23899999999999999</v>
      </c>
      <c r="P129" s="3">
        <v>1705</v>
      </c>
      <c r="Q129" s="3">
        <v>5.1999999999999998E-2</v>
      </c>
      <c r="R129" s="3">
        <v>1</v>
      </c>
      <c r="S129" s="13" t="s">
        <v>896</v>
      </c>
      <c r="T129" s="13" t="str">
        <f t="shared" si="3"/>
        <v>(10;11)</v>
      </c>
      <c r="U129" s="13" t="s">
        <v>960</v>
      </c>
      <c r="V129" s="11">
        <f t="shared" si="4"/>
        <v>23.460410557184751</v>
      </c>
      <c r="W129" s="11">
        <f t="shared" si="5"/>
        <v>2.9325513196480939</v>
      </c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4:40" ht="66.599999999999994" thickBot="1" x14ac:dyDescent="0.35">
      <c r="D130" s="3">
        <v>2</v>
      </c>
      <c r="E130" s="3" t="s">
        <v>675</v>
      </c>
      <c r="F130" s="4" t="s">
        <v>688</v>
      </c>
      <c r="G130" s="4" t="s">
        <v>689</v>
      </c>
      <c r="H130" s="4" t="s">
        <v>690</v>
      </c>
      <c r="I130" s="3">
        <v>92.2</v>
      </c>
      <c r="J130" s="3">
        <v>3.77</v>
      </c>
      <c r="K130" s="3">
        <v>7.0000000000000007E-2</v>
      </c>
      <c r="L130" s="3" t="s">
        <v>691</v>
      </c>
      <c r="M130" s="3">
        <v>0.17</v>
      </c>
      <c r="N130" s="3" t="s">
        <v>21</v>
      </c>
      <c r="O130" s="3">
        <v>0.32900000000000001</v>
      </c>
      <c r="P130" s="3">
        <v>2286</v>
      </c>
      <c r="Q130" s="3">
        <v>5.5E-2</v>
      </c>
      <c r="R130" s="3">
        <v>1</v>
      </c>
      <c r="S130" s="13" t="s">
        <v>896</v>
      </c>
      <c r="T130" s="13" t="str">
        <f t="shared" si="3"/>
        <v>(10;11)</v>
      </c>
      <c r="U130" s="13" t="s">
        <v>960</v>
      </c>
      <c r="V130" s="11">
        <f t="shared" si="4"/>
        <v>17.497812773403325</v>
      </c>
      <c r="W130" s="11">
        <f t="shared" si="5"/>
        <v>2.1872265966754156</v>
      </c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4:40" ht="27" thickBot="1" x14ac:dyDescent="0.35">
      <c r="D131" s="3">
        <v>2</v>
      </c>
      <c r="E131" s="3" t="s">
        <v>675</v>
      </c>
      <c r="F131" s="4" t="s">
        <v>692</v>
      </c>
      <c r="G131" s="4" t="s">
        <v>693</v>
      </c>
      <c r="H131" s="4" t="s">
        <v>694</v>
      </c>
      <c r="I131" s="3">
        <v>103.9</v>
      </c>
      <c r="J131" s="3">
        <v>4.25</v>
      </c>
      <c r="K131" s="3">
        <v>0.08</v>
      </c>
      <c r="L131" s="3" t="s">
        <v>695</v>
      </c>
      <c r="M131" s="3">
        <v>0.21</v>
      </c>
      <c r="N131" s="3" t="s">
        <v>21</v>
      </c>
      <c r="O131" s="3">
        <v>0.375</v>
      </c>
      <c r="P131" s="3">
        <v>2053</v>
      </c>
      <c r="Q131" s="3">
        <v>0</v>
      </c>
      <c r="R131" s="3">
        <v>1</v>
      </c>
      <c r="S131" s="13" t="s">
        <v>894</v>
      </c>
      <c r="T131" s="13" t="str">
        <f t="shared" si="3"/>
        <v>(CH3)3 (11)</v>
      </c>
      <c r="U131" s="13" t="s">
        <v>957</v>
      </c>
      <c r="V131" s="11">
        <f t="shared" si="4"/>
        <v>19.48368241597662</v>
      </c>
      <c r="W131" s="11">
        <f t="shared" si="5"/>
        <v>2.4354603019970775</v>
      </c>
    </row>
    <row r="132" spans="4:40" ht="66.599999999999994" thickBot="1" x14ac:dyDescent="0.35">
      <c r="D132" s="3">
        <v>2</v>
      </c>
      <c r="E132" s="3" t="s">
        <v>675</v>
      </c>
      <c r="F132" s="4" t="s">
        <v>696</v>
      </c>
      <c r="G132" s="4" t="s">
        <v>697</v>
      </c>
      <c r="H132" s="4" t="s">
        <v>698</v>
      </c>
      <c r="I132" s="3">
        <v>81.900000000000006</v>
      </c>
      <c r="J132" s="3">
        <v>3.35</v>
      </c>
      <c r="K132" s="3">
        <v>0.04</v>
      </c>
      <c r="L132" s="3" t="s">
        <v>699</v>
      </c>
      <c r="M132" s="3">
        <v>0.19</v>
      </c>
      <c r="N132" s="3" t="s">
        <v>21</v>
      </c>
      <c r="O132" s="3">
        <v>0.188</v>
      </c>
      <c r="P132" s="3">
        <v>1507</v>
      </c>
      <c r="Q132" s="3">
        <v>2.8000000000000001E-2</v>
      </c>
      <c r="R132" s="3">
        <v>1</v>
      </c>
      <c r="S132" s="13" t="s">
        <v>896</v>
      </c>
      <c r="T132" s="13" t="str">
        <f t="shared" si="3"/>
        <v>(10;11)</v>
      </c>
      <c r="U132" s="13" t="s">
        <v>960</v>
      </c>
      <c r="V132" s="11">
        <f t="shared" si="4"/>
        <v>26.542800265428003</v>
      </c>
      <c r="W132" s="11">
        <f t="shared" si="5"/>
        <v>3.3178500331785004</v>
      </c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4:40" ht="66.599999999999994" thickBot="1" x14ac:dyDescent="0.35">
      <c r="D133" s="3">
        <v>2</v>
      </c>
      <c r="E133" s="3" t="s">
        <v>675</v>
      </c>
      <c r="F133" s="4" t="s">
        <v>700</v>
      </c>
      <c r="G133" s="4" t="s">
        <v>701</v>
      </c>
      <c r="H133" s="4" t="s">
        <v>698</v>
      </c>
      <c r="I133" s="3">
        <v>70.2</v>
      </c>
      <c r="J133" s="3">
        <v>2.87</v>
      </c>
      <c r="K133" s="3">
        <v>0.03</v>
      </c>
      <c r="L133" s="3" t="s">
        <v>702</v>
      </c>
      <c r="M133" s="3">
        <v>0.15</v>
      </c>
      <c r="N133" s="3" t="s">
        <v>21</v>
      </c>
      <c r="O133" s="3">
        <v>0.13</v>
      </c>
      <c r="P133" s="3">
        <v>545.5</v>
      </c>
      <c r="Q133" s="3">
        <v>8.9999999999999993E-3</v>
      </c>
      <c r="R133" s="3">
        <v>1</v>
      </c>
      <c r="S133" s="13" t="s">
        <v>896</v>
      </c>
      <c r="T133" s="13" t="str">
        <f t="shared" si="3"/>
        <v>(10;11)</v>
      </c>
      <c r="U133" s="13" t="s">
        <v>960</v>
      </c>
      <c r="V133" s="11">
        <f t="shared" si="4"/>
        <v>73.327222731439051</v>
      </c>
      <c r="W133" s="11">
        <f t="shared" si="5"/>
        <v>9.1659028414298813</v>
      </c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4:40" ht="66.599999999999994" thickBot="1" x14ac:dyDescent="0.35">
      <c r="D134" s="3">
        <v>2</v>
      </c>
      <c r="E134" s="3" t="s">
        <v>675</v>
      </c>
      <c r="F134" s="4" t="s">
        <v>703</v>
      </c>
      <c r="G134" s="4" t="s">
        <v>704</v>
      </c>
      <c r="H134" s="4" t="s">
        <v>705</v>
      </c>
      <c r="I134" s="3">
        <v>84.6</v>
      </c>
      <c r="J134" s="3">
        <v>3.46</v>
      </c>
      <c r="K134" s="3">
        <v>0.06</v>
      </c>
      <c r="L134" s="3" t="s">
        <v>706</v>
      </c>
      <c r="M134" s="3">
        <v>0.2</v>
      </c>
      <c r="N134" s="3" t="s">
        <v>21</v>
      </c>
      <c r="O134" s="3">
        <v>0.31</v>
      </c>
      <c r="P134" s="3">
        <v>1741</v>
      </c>
      <c r="Q134" s="3">
        <v>3.3000000000000002E-2</v>
      </c>
      <c r="R134" s="3">
        <v>1</v>
      </c>
      <c r="S134" s="13" t="s">
        <v>896</v>
      </c>
      <c r="T134" s="13" t="str">
        <f t="shared" si="3"/>
        <v>(10;11)</v>
      </c>
      <c r="U134" s="13" t="s">
        <v>960</v>
      </c>
      <c r="V134" s="11">
        <f t="shared" si="4"/>
        <v>22.975301550832853</v>
      </c>
      <c r="W134" s="11">
        <f t="shared" si="5"/>
        <v>2.8719126938541066</v>
      </c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4:40" ht="27" thickBot="1" x14ac:dyDescent="0.35">
      <c r="D135" s="3">
        <v>2</v>
      </c>
      <c r="E135" s="3" t="s">
        <v>675</v>
      </c>
      <c r="F135" s="4" t="s">
        <v>707</v>
      </c>
      <c r="G135" s="4" t="s">
        <v>708</v>
      </c>
      <c r="H135" s="4" t="s">
        <v>709</v>
      </c>
      <c r="I135" s="3">
        <v>109.3</v>
      </c>
      <c r="J135" s="3">
        <v>4.47</v>
      </c>
      <c r="K135" s="3">
        <v>0.05</v>
      </c>
      <c r="L135" s="3" t="s">
        <v>710</v>
      </c>
      <c r="M135" s="3">
        <v>0.31</v>
      </c>
      <c r="N135" s="3" t="s">
        <v>21</v>
      </c>
      <c r="O135" s="3">
        <v>0.25</v>
      </c>
      <c r="P135" s="3">
        <v>2967</v>
      </c>
      <c r="Q135" s="3">
        <v>0</v>
      </c>
      <c r="R135" s="3">
        <v>1</v>
      </c>
      <c r="S135" s="13" t="s">
        <v>894</v>
      </c>
      <c r="T135" s="13" t="str">
        <f t="shared" si="3"/>
        <v>(11)</v>
      </c>
      <c r="U135" s="13" t="s">
        <v>955</v>
      </c>
      <c r="V135" s="11">
        <f t="shared" si="4"/>
        <v>13.481631277384563</v>
      </c>
      <c r="W135" s="11">
        <f t="shared" si="5"/>
        <v>1.6852039096730704</v>
      </c>
    </row>
    <row r="136" spans="4:40" ht="27" thickBot="1" x14ac:dyDescent="0.35">
      <c r="D136" s="3">
        <v>2</v>
      </c>
      <c r="E136" s="3" t="s">
        <v>675</v>
      </c>
      <c r="F136" s="4" t="s">
        <v>711</v>
      </c>
      <c r="G136" s="4" t="s">
        <v>712</v>
      </c>
      <c r="H136" s="4" t="s">
        <v>709</v>
      </c>
      <c r="I136" s="3">
        <v>105.2</v>
      </c>
      <c r="J136" s="3">
        <v>4.3</v>
      </c>
      <c r="K136" s="3">
        <v>0.06</v>
      </c>
      <c r="L136" s="3" t="s">
        <v>713</v>
      </c>
      <c r="M136" s="3">
        <v>0.26</v>
      </c>
      <c r="N136" s="3" t="s">
        <v>21</v>
      </c>
      <c r="O136" s="3">
        <v>0.28999999999999998</v>
      </c>
      <c r="P136" s="3">
        <v>2384</v>
      </c>
      <c r="Q136" s="3">
        <v>0</v>
      </c>
      <c r="R136" s="3">
        <v>1</v>
      </c>
      <c r="S136" s="13" t="s">
        <v>894</v>
      </c>
      <c r="T136" s="13" t="str">
        <f t="shared" si="3"/>
        <v>(11)</v>
      </c>
      <c r="U136" s="13" t="s">
        <v>955</v>
      </c>
      <c r="V136" s="11">
        <f t="shared" si="4"/>
        <v>16.778523489932887</v>
      </c>
      <c r="W136" s="11">
        <f t="shared" si="5"/>
        <v>2.0973154362416109</v>
      </c>
    </row>
    <row r="137" spans="4:40" ht="27" thickBot="1" x14ac:dyDescent="0.35">
      <c r="D137" s="3">
        <v>2</v>
      </c>
      <c r="E137" s="3" t="s">
        <v>675</v>
      </c>
      <c r="F137" s="4" t="s">
        <v>714</v>
      </c>
      <c r="G137" s="4" t="s">
        <v>715</v>
      </c>
      <c r="H137" s="4" t="s">
        <v>716</v>
      </c>
      <c r="I137" s="3">
        <v>71.2</v>
      </c>
      <c r="J137" s="3">
        <v>2.91</v>
      </c>
      <c r="K137" s="3">
        <v>6.0999999999999999E-2</v>
      </c>
      <c r="L137" s="3" t="s">
        <v>717</v>
      </c>
      <c r="M137" s="3" t="s">
        <v>142</v>
      </c>
      <c r="N137" s="3" t="s">
        <v>21</v>
      </c>
      <c r="O137" s="3">
        <v>0.30399999999999999</v>
      </c>
      <c r="P137" s="3">
        <v>1983</v>
      </c>
      <c r="Q137" s="3">
        <v>0</v>
      </c>
      <c r="R137" s="3">
        <v>1</v>
      </c>
      <c r="S137" s="13" t="s">
        <v>894</v>
      </c>
      <c r="T137" s="13" t="str">
        <f t="shared" si="3"/>
        <v>(CH3)3 (11)</v>
      </c>
      <c r="U137" s="13" t="s">
        <v>955</v>
      </c>
      <c r="V137" s="11">
        <f t="shared" si="4"/>
        <v>20.17145738779627</v>
      </c>
      <c r="W137" s="11">
        <f t="shared" si="5"/>
        <v>2.5214321734745337</v>
      </c>
    </row>
    <row r="138" spans="4:40" ht="37.799999999999997" customHeight="1" thickBot="1" x14ac:dyDescent="0.35">
      <c r="D138" s="8">
        <v>2</v>
      </c>
      <c r="E138" s="8" t="s">
        <v>675</v>
      </c>
      <c r="F138" s="9" t="s">
        <v>718</v>
      </c>
      <c r="G138" s="9" t="s">
        <v>719</v>
      </c>
      <c r="H138" s="9" t="s">
        <v>886</v>
      </c>
      <c r="I138" s="8">
        <v>66.2</v>
      </c>
      <c r="J138" s="8">
        <v>2.71</v>
      </c>
      <c r="K138" s="8">
        <v>2.5000000000000001E-2</v>
      </c>
      <c r="L138" s="8" t="s">
        <v>845</v>
      </c>
      <c r="M138" s="8">
        <v>0.14000000000000001</v>
      </c>
      <c r="N138" s="8" t="s">
        <v>21</v>
      </c>
      <c r="O138" s="8">
        <v>0.124</v>
      </c>
      <c r="P138" s="8">
        <v>144.19999999999999</v>
      </c>
      <c r="Q138" s="8">
        <v>0</v>
      </c>
      <c r="R138" s="8">
        <v>1</v>
      </c>
      <c r="S138" s="13" t="s">
        <v>894</v>
      </c>
      <c r="T138" s="13" t="str">
        <f t="shared" si="3"/>
        <v>(11)</v>
      </c>
      <c r="U138" s="13" t="s">
        <v>955</v>
      </c>
      <c r="V138" s="11">
        <f t="shared" si="4"/>
        <v>277.39251040221916</v>
      </c>
      <c r="W138" s="11">
        <f t="shared" si="5"/>
        <v>34.674063800277395</v>
      </c>
    </row>
    <row r="139" spans="4:40" ht="40.200000000000003" thickBot="1" x14ac:dyDescent="0.35">
      <c r="D139" s="3">
        <v>2</v>
      </c>
      <c r="E139" s="3" t="s">
        <v>675</v>
      </c>
      <c r="F139" s="4" t="s">
        <v>867</v>
      </c>
      <c r="G139" s="4" t="s">
        <v>720</v>
      </c>
      <c r="H139" s="4" t="s">
        <v>887</v>
      </c>
      <c r="I139" s="3">
        <v>108.45</v>
      </c>
      <c r="J139" s="3" t="s">
        <v>368</v>
      </c>
      <c r="K139" s="3">
        <v>9.4E-2</v>
      </c>
      <c r="L139" s="3" t="s">
        <v>721</v>
      </c>
      <c r="M139" s="3" t="s">
        <v>21</v>
      </c>
      <c r="N139" s="3" t="s">
        <v>21</v>
      </c>
      <c r="O139" s="3" t="s">
        <v>21</v>
      </c>
      <c r="P139" s="3">
        <v>2578.1</v>
      </c>
      <c r="Q139" s="3">
        <v>0</v>
      </c>
      <c r="R139" s="3">
        <v>1</v>
      </c>
      <c r="S139" s="13" t="s">
        <v>894</v>
      </c>
      <c r="T139" s="13" t="str">
        <f t="shared" ref="T139:T171" si="6">+MID(H139,FIND("(",H139),LEN(H139)-FIND("(",H139)+1)</f>
        <v>(11)</v>
      </c>
      <c r="U139" s="13" t="s">
        <v>955</v>
      </c>
      <c r="V139" s="11">
        <f t="shared" ref="V139:V172" si="7">40000*1/P139</f>
        <v>15.515301966564525</v>
      </c>
      <c r="W139" s="11">
        <f t="shared" ref="W139:W172" si="8">5000/P139</f>
        <v>1.9394127458205657</v>
      </c>
    </row>
    <row r="140" spans="4:40" ht="66.599999999999994" thickBot="1" x14ac:dyDescent="0.35">
      <c r="D140" s="3">
        <v>2</v>
      </c>
      <c r="E140" s="3" t="s">
        <v>722</v>
      </c>
      <c r="F140" s="4" t="s">
        <v>723</v>
      </c>
      <c r="G140" s="4" t="s">
        <v>724</v>
      </c>
      <c r="H140" s="4" t="s">
        <v>725</v>
      </c>
      <c r="I140" s="3">
        <v>103</v>
      </c>
      <c r="J140" s="3" t="s">
        <v>368</v>
      </c>
      <c r="K140" s="3">
        <v>0.1</v>
      </c>
      <c r="L140" s="3">
        <v>8.92</v>
      </c>
      <c r="M140" s="3" t="s">
        <v>21</v>
      </c>
      <c r="N140" s="3" t="s">
        <v>21</v>
      </c>
      <c r="O140" s="3" t="s">
        <v>22</v>
      </c>
      <c r="P140" s="3" t="s">
        <v>21</v>
      </c>
      <c r="Q140" s="3">
        <v>0</v>
      </c>
      <c r="R140" s="3">
        <v>1</v>
      </c>
      <c r="S140" s="13" t="s">
        <v>893</v>
      </c>
      <c r="T140" s="13" t="str">
        <f t="shared" si="6"/>
        <v>(10)</v>
      </c>
      <c r="U140" s="13" t="s">
        <v>960</v>
      </c>
      <c r="V140" s="11" t="e">
        <f t="shared" si="7"/>
        <v>#VALUE!</v>
      </c>
      <c r="W140" s="11" t="e">
        <f t="shared" si="8"/>
        <v>#VALUE!</v>
      </c>
    </row>
    <row r="141" spans="4:40" ht="66.599999999999994" thickBot="1" x14ac:dyDescent="0.35">
      <c r="D141" s="3">
        <v>2</v>
      </c>
      <c r="E141" s="3" t="s">
        <v>722</v>
      </c>
      <c r="F141" s="4" t="s">
        <v>726</v>
      </c>
      <c r="G141" s="4" t="s">
        <v>727</v>
      </c>
      <c r="H141" s="4" t="s">
        <v>728</v>
      </c>
      <c r="I141" s="3">
        <v>153</v>
      </c>
      <c r="J141" s="3" t="s">
        <v>76</v>
      </c>
      <c r="K141" s="3">
        <v>0.1</v>
      </c>
      <c r="L141" s="3">
        <v>27</v>
      </c>
      <c r="M141" s="3">
        <v>5.7000000000000002E-2</v>
      </c>
      <c r="N141" s="3">
        <v>730</v>
      </c>
      <c r="O141" s="3" t="s">
        <v>22</v>
      </c>
      <c r="P141" s="3">
        <v>77</v>
      </c>
      <c r="Q141" s="3">
        <v>0.02</v>
      </c>
      <c r="R141" s="3">
        <v>2</v>
      </c>
      <c r="S141" s="13" t="s">
        <v>893</v>
      </c>
      <c r="T141" s="13" t="str">
        <f t="shared" si="6"/>
        <v>(10)</v>
      </c>
      <c r="U141" s="13" t="s">
        <v>960</v>
      </c>
      <c r="V141" s="11">
        <f t="shared" si="7"/>
        <v>519.48051948051943</v>
      </c>
      <c r="W141" s="11">
        <f t="shared" si="8"/>
        <v>64.935064935064929</v>
      </c>
    </row>
    <row r="142" spans="4:40" ht="27" thickBot="1" x14ac:dyDescent="0.35">
      <c r="D142" s="3">
        <v>2</v>
      </c>
      <c r="E142" s="3" t="s">
        <v>722</v>
      </c>
      <c r="F142" s="4" t="s">
        <v>729</v>
      </c>
      <c r="G142" s="4" t="s">
        <v>730</v>
      </c>
      <c r="H142" s="4" t="s">
        <v>731</v>
      </c>
      <c r="I142" s="3">
        <v>134</v>
      </c>
      <c r="J142" s="3">
        <v>5.48</v>
      </c>
      <c r="K142" s="3">
        <v>0.19</v>
      </c>
      <c r="L142" s="3">
        <v>15</v>
      </c>
      <c r="M142" s="3">
        <v>0.19</v>
      </c>
      <c r="N142" s="3" t="s">
        <v>21</v>
      </c>
      <c r="O142" s="3" t="s">
        <v>22</v>
      </c>
      <c r="P142" s="3">
        <v>1030</v>
      </c>
      <c r="Q142" s="3">
        <v>0</v>
      </c>
      <c r="R142" s="3">
        <v>2</v>
      </c>
      <c r="S142" s="13" t="s">
        <v>894</v>
      </c>
      <c r="T142" s="13" t="str">
        <f t="shared" si="6"/>
        <v>(11)</v>
      </c>
      <c r="U142" s="13" t="s">
        <v>955</v>
      </c>
      <c r="V142" s="11">
        <f t="shared" si="7"/>
        <v>38.834951456310677</v>
      </c>
      <c r="W142" s="11">
        <f t="shared" si="8"/>
        <v>4.8543689320388346</v>
      </c>
    </row>
    <row r="143" spans="4:40" ht="53.4" thickBot="1" x14ac:dyDescent="0.35">
      <c r="D143" s="3">
        <v>2</v>
      </c>
      <c r="E143" s="3" t="s">
        <v>722</v>
      </c>
      <c r="F143" s="4" t="s">
        <v>732</v>
      </c>
      <c r="G143" s="4" t="s">
        <v>733</v>
      </c>
      <c r="H143" s="4" t="s">
        <v>734</v>
      </c>
      <c r="I143" s="3">
        <v>64.099999999999994</v>
      </c>
      <c r="J143" s="3" t="s">
        <v>368</v>
      </c>
      <c r="K143" s="3" t="s">
        <v>735</v>
      </c>
      <c r="L143" s="3" t="s">
        <v>665</v>
      </c>
      <c r="M143" s="3" t="s">
        <v>21</v>
      </c>
      <c r="N143" s="3" t="s">
        <v>21</v>
      </c>
      <c r="O143" s="3" t="s">
        <v>22</v>
      </c>
      <c r="P143" s="3" t="s">
        <v>21</v>
      </c>
      <c r="Q143" s="3">
        <v>0</v>
      </c>
      <c r="R143" s="3">
        <v>1</v>
      </c>
      <c r="S143" s="13" t="s">
        <v>897</v>
      </c>
      <c r="T143" s="13" t="e">
        <f t="shared" si="6"/>
        <v>#VALUE!</v>
      </c>
      <c r="U143" s="13" t="s">
        <v>959</v>
      </c>
      <c r="V143" s="11" t="e">
        <f t="shared" si="7"/>
        <v>#VALUE!</v>
      </c>
      <c r="W143" s="11" t="e">
        <f t="shared" si="8"/>
        <v>#VALUE!</v>
      </c>
    </row>
    <row r="144" spans="4:40" ht="53.4" thickBot="1" x14ac:dyDescent="0.35">
      <c r="D144" s="3">
        <v>2</v>
      </c>
      <c r="E144" s="3" t="s">
        <v>736</v>
      </c>
      <c r="F144" s="4" t="s">
        <v>737</v>
      </c>
      <c r="G144" s="4" t="s">
        <v>738</v>
      </c>
      <c r="H144" s="4" t="s">
        <v>739</v>
      </c>
      <c r="I144" s="3">
        <v>17</v>
      </c>
      <c r="J144" s="3">
        <v>0.7</v>
      </c>
      <c r="K144" s="3">
        <v>3.5E-4</v>
      </c>
      <c r="L144" s="3" t="s">
        <v>740</v>
      </c>
      <c r="M144" s="3">
        <v>2.2000000000000001E-4</v>
      </c>
      <c r="N144" s="3">
        <v>630</v>
      </c>
      <c r="O144" s="3">
        <v>0.11600000000000001</v>
      </c>
      <c r="P144" s="3">
        <v>0</v>
      </c>
      <c r="Q144" s="3">
        <v>0</v>
      </c>
      <c r="R144" s="3">
        <v>1</v>
      </c>
      <c r="S144" s="13" t="s">
        <v>897</v>
      </c>
      <c r="T144" s="13" t="e">
        <f t="shared" si="6"/>
        <v>#VALUE!</v>
      </c>
      <c r="U144" s="13" t="s">
        <v>959</v>
      </c>
      <c r="V144" s="11" t="e">
        <f t="shared" si="7"/>
        <v>#DIV/0!</v>
      </c>
      <c r="W144" s="11" t="e">
        <f t="shared" si="8"/>
        <v>#DIV/0!</v>
      </c>
    </row>
    <row r="145" spans="4:23" ht="66.599999999999994" thickBot="1" x14ac:dyDescent="0.35">
      <c r="D145" s="3">
        <v>2</v>
      </c>
      <c r="E145" s="3" t="s">
        <v>741</v>
      </c>
      <c r="F145" s="4" t="s">
        <v>742</v>
      </c>
      <c r="G145" s="4" t="s">
        <v>743</v>
      </c>
      <c r="H145" s="4" t="s">
        <v>744</v>
      </c>
      <c r="I145" s="3">
        <v>84.9</v>
      </c>
      <c r="J145" s="3">
        <v>3.47</v>
      </c>
      <c r="K145" s="3">
        <v>1.7000000000000001E-2</v>
      </c>
      <c r="L145" s="3">
        <v>40</v>
      </c>
      <c r="M145" s="3" t="s">
        <v>21</v>
      </c>
      <c r="N145" s="3">
        <v>662</v>
      </c>
      <c r="O145" s="3">
        <v>0.41699999999999998</v>
      </c>
      <c r="P145" s="3">
        <v>9</v>
      </c>
      <c r="Q145" s="3" t="s">
        <v>21</v>
      </c>
      <c r="R145" s="3">
        <v>2</v>
      </c>
      <c r="S145" s="13" t="s">
        <v>893</v>
      </c>
      <c r="T145" s="13" t="str">
        <f t="shared" si="6"/>
        <v>(10)</v>
      </c>
      <c r="U145" s="13" t="s">
        <v>960</v>
      </c>
      <c r="V145" s="11">
        <f t="shared" si="7"/>
        <v>4444.4444444444443</v>
      </c>
      <c r="W145" s="11">
        <f t="shared" si="8"/>
        <v>555.55555555555554</v>
      </c>
    </row>
    <row r="146" spans="4:23" ht="66.599999999999994" thickBot="1" x14ac:dyDescent="0.35">
      <c r="D146" s="3">
        <v>2</v>
      </c>
      <c r="E146" s="3" t="s">
        <v>741</v>
      </c>
      <c r="F146" s="4" t="s">
        <v>745</v>
      </c>
      <c r="G146" s="4" t="s">
        <v>746</v>
      </c>
      <c r="H146" s="4" t="s">
        <v>747</v>
      </c>
      <c r="I146" s="3">
        <v>50.5</v>
      </c>
      <c r="J146" s="3" t="s">
        <v>368</v>
      </c>
      <c r="K146" s="3">
        <v>2.1000000000000001E-2</v>
      </c>
      <c r="L146" s="3" t="s">
        <v>674</v>
      </c>
      <c r="M146" s="3" t="s">
        <v>21</v>
      </c>
      <c r="N146" s="3">
        <v>625</v>
      </c>
      <c r="O146" s="3">
        <v>0.14699999999999999</v>
      </c>
      <c r="P146" s="3" t="s">
        <v>21</v>
      </c>
      <c r="Q146" s="3">
        <v>0</v>
      </c>
      <c r="R146" s="3">
        <v>1</v>
      </c>
      <c r="S146" s="13" t="s">
        <v>893</v>
      </c>
      <c r="T146" s="13" t="str">
        <f t="shared" si="6"/>
        <v>(10)</v>
      </c>
      <c r="U146" s="13" t="s">
        <v>960</v>
      </c>
      <c r="V146" s="11" t="e">
        <f t="shared" si="7"/>
        <v>#VALUE!</v>
      </c>
      <c r="W146" s="11" t="e">
        <f t="shared" si="8"/>
        <v>#VALUE!</v>
      </c>
    </row>
    <row r="147" spans="4:23" ht="53.4" thickBot="1" x14ac:dyDescent="0.35">
      <c r="D147" s="3">
        <v>2</v>
      </c>
      <c r="E147" s="3" t="s">
        <v>741</v>
      </c>
      <c r="F147" s="4" t="s">
        <v>748</v>
      </c>
      <c r="G147" s="4" t="s">
        <v>749</v>
      </c>
      <c r="H147" s="4" t="s">
        <v>750</v>
      </c>
      <c r="I147" s="3">
        <v>60</v>
      </c>
      <c r="J147" s="3" t="s">
        <v>368</v>
      </c>
      <c r="K147" s="3">
        <v>1.2E-2</v>
      </c>
      <c r="L147" s="3">
        <v>31.2</v>
      </c>
      <c r="M147" s="3" t="s">
        <v>21</v>
      </c>
      <c r="N147" s="3">
        <v>456</v>
      </c>
      <c r="O147" s="3">
        <v>0.123</v>
      </c>
      <c r="P147" s="3" t="s">
        <v>21</v>
      </c>
      <c r="Q147" s="3">
        <v>0</v>
      </c>
      <c r="R147" s="3">
        <v>1</v>
      </c>
      <c r="S147" s="13" t="s">
        <v>898</v>
      </c>
      <c r="T147" s="13" t="e">
        <f t="shared" si="6"/>
        <v>#VALUE!</v>
      </c>
      <c r="U147" s="13" t="s">
        <v>959</v>
      </c>
      <c r="V147" s="11" t="e">
        <f t="shared" si="7"/>
        <v>#VALUE!</v>
      </c>
      <c r="W147" s="11" t="e">
        <f t="shared" si="8"/>
        <v>#VALUE!</v>
      </c>
    </row>
    <row r="148" spans="4:23" ht="53.4" thickBot="1" x14ac:dyDescent="0.35">
      <c r="D148" s="3">
        <v>2</v>
      </c>
      <c r="E148" s="3" t="s">
        <v>741</v>
      </c>
      <c r="F148" s="4" t="s">
        <v>751</v>
      </c>
      <c r="G148" s="4" t="s">
        <v>752</v>
      </c>
      <c r="H148" s="4" t="s">
        <v>753</v>
      </c>
      <c r="I148" s="3">
        <v>96.9</v>
      </c>
      <c r="J148" s="3" t="s">
        <v>368</v>
      </c>
      <c r="K148" s="3" t="s">
        <v>21</v>
      </c>
      <c r="L148" s="3"/>
      <c r="M148" s="3" t="s">
        <v>21</v>
      </c>
      <c r="N148" s="3">
        <v>458</v>
      </c>
      <c r="O148" s="3">
        <v>0.246</v>
      </c>
      <c r="P148" s="3" t="s">
        <v>21</v>
      </c>
      <c r="Q148" s="3">
        <v>0</v>
      </c>
      <c r="R148" s="3">
        <v>1</v>
      </c>
      <c r="S148" s="13" t="s">
        <v>898</v>
      </c>
      <c r="T148" s="13" t="e">
        <f t="shared" si="6"/>
        <v>#VALUE!</v>
      </c>
      <c r="U148" s="13" t="s">
        <v>959</v>
      </c>
      <c r="V148" s="11" t="e">
        <f t="shared" si="7"/>
        <v>#VALUE!</v>
      </c>
      <c r="W148" s="11" t="e">
        <f t="shared" si="8"/>
        <v>#VALUE!</v>
      </c>
    </row>
    <row r="149" spans="4:23" ht="53.4" thickBot="1" x14ac:dyDescent="0.35">
      <c r="D149" s="3">
        <v>3</v>
      </c>
      <c r="E149" s="3" t="s">
        <v>754</v>
      </c>
      <c r="F149" s="4" t="s">
        <v>755</v>
      </c>
      <c r="G149" s="4" t="s">
        <v>756</v>
      </c>
      <c r="H149" s="4" t="s">
        <v>757</v>
      </c>
      <c r="I149" s="3">
        <v>16</v>
      </c>
      <c r="J149" s="3" t="s">
        <v>758</v>
      </c>
      <c r="K149" s="3">
        <v>6.0000000000000001E-3</v>
      </c>
      <c r="L149" s="3" t="s">
        <v>759</v>
      </c>
      <c r="M149" s="3" t="s">
        <v>21</v>
      </c>
      <c r="N149" s="3">
        <v>645</v>
      </c>
      <c r="O149" s="3">
        <v>3.2000000000000001E-2</v>
      </c>
      <c r="P149" s="3">
        <v>25</v>
      </c>
      <c r="Q149" s="3">
        <v>0</v>
      </c>
      <c r="R149" s="3">
        <v>1</v>
      </c>
      <c r="S149" s="13" t="s">
        <v>898</v>
      </c>
      <c r="T149" s="13" t="e">
        <f t="shared" si="6"/>
        <v>#VALUE!</v>
      </c>
      <c r="U149" s="13" t="s">
        <v>959</v>
      </c>
      <c r="V149" s="11">
        <f t="shared" si="7"/>
        <v>1600</v>
      </c>
      <c r="W149" s="11">
        <f t="shared" si="8"/>
        <v>200</v>
      </c>
    </row>
    <row r="150" spans="4:23" ht="53.4" thickBot="1" x14ac:dyDescent="0.35">
      <c r="D150" s="3">
        <v>3</v>
      </c>
      <c r="E150" s="3" t="s">
        <v>754</v>
      </c>
      <c r="F150" s="4" t="s">
        <v>760</v>
      </c>
      <c r="G150" s="4" t="s">
        <v>761</v>
      </c>
      <c r="H150" s="4" t="s">
        <v>762</v>
      </c>
      <c r="I150" s="3">
        <v>30</v>
      </c>
      <c r="J150" s="3">
        <v>1.23</v>
      </c>
      <c r="K150" s="3">
        <v>8.6E-3</v>
      </c>
      <c r="L150" s="3" t="s">
        <v>763</v>
      </c>
      <c r="M150" s="3">
        <v>8.6E-3</v>
      </c>
      <c r="N150" s="3">
        <v>515</v>
      </c>
      <c r="O150" s="3">
        <v>3.7999999999999999E-2</v>
      </c>
      <c r="P150" s="3">
        <v>6</v>
      </c>
      <c r="Q150" s="3">
        <v>0</v>
      </c>
      <c r="R150" s="3">
        <v>1</v>
      </c>
      <c r="S150" s="13" t="s">
        <v>898</v>
      </c>
      <c r="T150" s="13" t="e">
        <f t="shared" si="6"/>
        <v>#VALUE!</v>
      </c>
      <c r="U150" s="13" t="s">
        <v>959</v>
      </c>
      <c r="V150" s="11">
        <f t="shared" si="7"/>
        <v>6666.666666666667</v>
      </c>
      <c r="W150" s="11">
        <f t="shared" si="8"/>
        <v>833.33333333333337</v>
      </c>
    </row>
    <row r="151" spans="4:23" ht="53.4" thickBot="1" x14ac:dyDescent="0.35">
      <c r="D151" s="3">
        <v>3</v>
      </c>
      <c r="E151" s="3" t="s">
        <v>754</v>
      </c>
      <c r="F151" s="4" t="s">
        <v>764</v>
      </c>
      <c r="G151" s="4" t="s">
        <v>765</v>
      </c>
      <c r="H151" s="4" t="s">
        <v>766</v>
      </c>
      <c r="I151" s="3">
        <v>44</v>
      </c>
      <c r="J151" s="3">
        <v>1.8</v>
      </c>
      <c r="K151" s="3">
        <v>8.0000000000000002E-3</v>
      </c>
      <c r="L151" s="3" t="s">
        <v>767</v>
      </c>
      <c r="M151" s="3">
        <v>0.09</v>
      </c>
      <c r="N151" s="3">
        <v>470</v>
      </c>
      <c r="O151" s="3">
        <v>3.7999999999999999E-2</v>
      </c>
      <c r="P151" s="3">
        <v>3</v>
      </c>
      <c r="Q151" s="3">
        <v>0</v>
      </c>
      <c r="R151" s="3">
        <v>1</v>
      </c>
      <c r="S151" s="13" t="s">
        <v>898</v>
      </c>
      <c r="T151" s="13" t="e">
        <f t="shared" si="6"/>
        <v>#VALUE!</v>
      </c>
      <c r="U151" s="13" t="s">
        <v>959</v>
      </c>
      <c r="V151" s="11">
        <f t="shared" si="7"/>
        <v>13333.333333333334</v>
      </c>
      <c r="W151" s="11">
        <f t="shared" si="8"/>
        <v>1666.6666666666667</v>
      </c>
    </row>
    <row r="152" spans="4:23" ht="53.4" thickBot="1" x14ac:dyDescent="0.35">
      <c r="D152" s="3">
        <v>3</v>
      </c>
      <c r="E152" s="3" t="s">
        <v>754</v>
      </c>
      <c r="F152" s="4" t="s">
        <v>768</v>
      </c>
      <c r="G152" s="4" t="s">
        <v>769</v>
      </c>
      <c r="H152" s="4" t="s">
        <v>770</v>
      </c>
      <c r="I152" s="3">
        <v>58.1</v>
      </c>
      <c r="J152" s="3">
        <v>2.38</v>
      </c>
      <c r="K152" s="3">
        <v>8.8999999999999999E-3</v>
      </c>
      <c r="L152" s="3">
        <v>0</v>
      </c>
      <c r="M152" s="3">
        <v>2.3999999999999998E-3</v>
      </c>
      <c r="N152" s="3">
        <v>365</v>
      </c>
      <c r="O152" s="3">
        <v>3.7999999999999999E-2</v>
      </c>
      <c r="P152" s="3">
        <v>4</v>
      </c>
      <c r="Q152" s="3">
        <v>0</v>
      </c>
      <c r="R152" s="3">
        <v>1</v>
      </c>
      <c r="S152" s="13" t="s">
        <v>898</v>
      </c>
      <c r="T152" s="13" t="e">
        <f t="shared" si="6"/>
        <v>#VALUE!</v>
      </c>
      <c r="U152" s="13" t="s">
        <v>959</v>
      </c>
      <c r="V152" s="11">
        <f t="shared" si="7"/>
        <v>10000</v>
      </c>
      <c r="W152" s="11">
        <f t="shared" si="8"/>
        <v>1250</v>
      </c>
    </row>
    <row r="153" spans="4:23" ht="53.4" thickBot="1" x14ac:dyDescent="0.35">
      <c r="D153" s="3">
        <v>3</v>
      </c>
      <c r="E153" s="3" t="s">
        <v>754</v>
      </c>
      <c r="F153" s="4" t="s">
        <v>771</v>
      </c>
      <c r="G153" s="4" t="s">
        <v>772</v>
      </c>
      <c r="H153" s="4" t="s">
        <v>773</v>
      </c>
      <c r="I153" s="3">
        <v>58.1</v>
      </c>
      <c r="J153" s="3">
        <v>2.38</v>
      </c>
      <c r="K153" s="3">
        <v>1.0999999999999999E-2</v>
      </c>
      <c r="L153" s="3" t="s">
        <v>103</v>
      </c>
      <c r="M153" s="3">
        <v>5.8999999999999997E-2</v>
      </c>
      <c r="N153" s="3">
        <v>460</v>
      </c>
      <c r="O153" s="3">
        <v>4.2999999999999997E-2</v>
      </c>
      <c r="P153" s="3">
        <v>3</v>
      </c>
      <c r="Q153" s="3">
        <v>0</v>
      </c>
      <c r="R153" s="3">
        <v>1</v>
      </c>
      <c r="S153" s="13" t="s">
        <v>898</v>
      </c>
      <c r="T153" s="13" t="str">
        <f t="shared" si="6"/>
        <v>(CH3)3</v>
      </c>
      <c r="U153" s="13" t="s">
        <v>959</v>
      </c>
      <c r="V153" s="11">
        <f t="shared" si="7"/>
        <v>13333.333333333334</v>
      </c>
      <c r="W153" s="11">
        <f t="shared" si="8"/>
        <v>1666.6666666666667</v>
      </c>
    </row>
    <row r="154" spans="4:23" ht="53.4" thickBot="1" x14ac:dyDescent="0.35">
      <c r="D154" s="3">
        <v>3</v>
      </c>
      <c r="E154" s="3" t="s">
        <v>754</v>
      </c>
      <c r="F154" s="4" t="s">
        <v>774</v>
      </c>
      <c r="G154" s="4" t="s">
        <v>775</v>
      </c>
      <c r="H154" s="4" t="s">
        <v>776</v>
      </c>
      <c r="I154" s="3">
        <v>72.099999999999994</v>
      </c>
      <c r="J154" s="3">
        <v>2.95</v>
      </c>
      <c r="K154" s="3">
        <v>8.0000000000000002E-3</v>
      </c>
      <c r="L154" s="3">
        <v>36</v>
      </c>
      <c r="M154" s="3">
        <v>2.8999999999999998E-3</v>
      </c>
      <c r="N154" s="3" t="s">
        <v>21</v>
      </c>
      <c r="O154" s="3">
        <v>3.5000000000000003E-2</v>
      </c>
      <c r="P154" s="3">
        <v>5</v>
      </c>
      <c r="Q154" s="3">
        <v>0</v>
      </c>
      <c r="R154" s="3">
        <v>1</v>
      </c>
      <c r="S154" s="13" t="s">
        <v>898</v>
      </c>
      <c r="T154" s="13" t="e">
        <f t="shared" si="6"/>
        <v>#VALUE!</v>
      </c>
      <c r="U154" s="13" t="s">
        <v>959</v>
      </c>
      <c r="V154" s="11">
        <f t="shared" si="7"/>
        <v>8000</v>
      </c>
      <c r="W154" s="11">
        <f t="shared" si="8"/>
        <v>1000</v>
      </c>
    </row>
    <row r="155" spans="4:23" ht="53.4" thickBot="1" x14ac:dyDescent="0.35">
      <c r="D155" s="3">
        <v>3</v>
      </c>
      <c r="E155" s="3" t="s">
        <v>754</v>
      </c>
      <c r="F155" s="4" t="s">
        <v>777</v>
      </c>
      <c r="G155" s="4" t="s">
        <v>778</v>
      </c>
      <c r="H155" s="4" t="s">
        <v>779</v>
      </c>
      <c r="I155" s="3">
        <v>72.099999999999994</v>
      </c>
      <c r="J155" s="3">
        <v>2.95</v>
      </c>
      <c r="K155" s="3">
        <v>8.0000000000000002E-3</v>
      </c>
      <c r="L155" s="3">
        <v>27</v>
      </c>
      <c r="M155" s="3">
        <v>2.8999999999999998E-3</v>
      </c>
      <c r="N155" s="3" t="s">
        <v>21</v>
      </c>
      <c r="O155" s="3">
        <v>3.7999999999999999E-2</v>
      </c>
      <c r="P155" s="3">
        <v>5</v>
      </c>
      <c r="Q155" s="3">
        <v>0</v>
      </c>
      <c r="R155" s="3">
        <v>1</v>
      </c>
      <c r="S155" s="13" t="s">
        <v>898</v>
      </c>
      <c r="T155" s="13" t="str">
        <f t="shared" si="6"/>
        <v>(CH3)2CHCH2CH3</v>
      </c>
      <c r="U155" s="13" t="s">
        <v>959</v>
      </c>
      <c r="V155" s="11">
        <f t="shared" si="7"/>
        <v>8000</v>
      </c>
      <c r="W155" s="11">
        <f t="shared" si="8"/>
        <v>1000</v>
      </c>
    </row>
    <row r="156" spans="4:23" ht="53.4" thickBot="1" x14ac:dyDescent="0.35">
      <c r="D156" s="3">
        <v>3</v>
      </c>
      <c r="E156" s="3" t="s">
        <v>754</v>
      </c>
      <c r="F156" s="4" t="s">
        <v>780</v>
      </c>
      <c r="G156" s="4" t="s">
        <v>781</v>
      </c>
      <c r="H156" s="4" t="s">
        <v>782</v>
      </c>
      <c r="I156" s="3">
        <v>28.1</v>
      </c>
      <c r="J156" s="3" t="s">
        <v>783</v>
      </c>
      <c r="K156" s="3">
        <v>6.0000000000000001E-3</v>
      </c>
      <c r="L156" s="3" t="s">
        <v>784</v>
      </c>
      <c r="M156" s="3" t="s">
        <v>21</v>
      </c>
      <c r="N156" s="3">
        <v>425</v>
      </c>
      <c r="O156" s="3">
        <v>3.5999999999999997E-2</v>
      </c>
      <c r="P156" s="3">
        <v>4</v>
      </c>
      <c r="Q156" s="3">
        <v>0</v>
      </c>
      <c r="R156" s="3">
        <v>1</v>
      </c>
      <c r="S156" s="13" t="s">
        <v>898</v>
      </c>
      <c r="T156" s="13" t="e">
        <f t="shared" si="6"/>
        <v>#VALUE!</v>
      </c>
      <c r="U156" s="13" t="s">
        <v>959</v>
      </c>
      <c r="V156" s="11">
        <f t="shared" si="7"/>
        <v>10000</v>
      </c>
      <c r="W156" s="11">
        <f t="shared" si="8"/>
        <v>1250</v>
      </c>
    </row>
    <row r="157" spans="4:23" ht="53.4" thickBot="1" x14ac:dyDescent="0.35">
      <c r="D157" s="3">
        <v>3</v>
      </c>
      <c r="E157" s="3" t="s">
        <v>754</v>
      </c>
      <c r="F157" s="4" t="s">
        <v>785</v>
      </c>
      <c r="G157" s="4" t="s">
        <v>786</v>
      </c>
      <c r="H157" s="4" t="s">
        <v>787</v>
      </c>
      <c r="I157" s="3">
        <v>42.1</v>
      </c>
      <c r="J157" s="3">
        <v>1.72</v>
      </c>
      <c r="K157" s="3">
        <v>8.0000000000000002E-3</v>
      </c>
      <c r="L157" s="3" t="s">
        <v>788</v>
      </c>
      <c r="M157" s="3">
        <v>1.6999999999999999E-3</v>
      </c>
      <c r="N157" s="3">
        <v>455</v>
      </c>
      <c r="O157" s="3">
        <v>4.5999999999999999E-2</v>
      </c>
      <c r="P157" s="3">
        <v>2</v>
      </c>
      <c r="Q157" s="3">
        <v>0</v>
      </c>
      <c r="R157" s="3">
        <v>1</v>
      </c>
      <c r="S157" s="13" t="s">
        <v>898</v>
      </c>
      <c r="T157" s="13" t="e">
        <f t="shared" si="6"/>
        <v>#VALUE!</v>
      </c>
      <c r="U157" s="13" t="s">
        <v>959</v>
      </c>
      <c r="V157" s="11">
        <f t="shared" si="7"/>
        <v>20000</v>
      </c>
      <c r="W157" s="11">
        <f t="shared" si="8"/>
        <v>2500</v>
      </c>
    </row>
    <row r="158" spans="4:23" ht="53.4" thickBot="1" x14ac:dyDescent="0.35">
      <c r="D158" s="3">
        <v>3</v>
      </c>
      <c r="E158" s="3" t="s">
        <v>754</v>
      </c>
      <c r="F158" s="4" t="s">
        <v>789</v>
      </c>
      <c r="G158" s="4" t="s">
        <v>790</v>
      </c>
      <c r="H158" s="4" t="s">
        <v>791</v>
      </c>
      <c r="I158" s="3">
        <v>46</v>
      </c>
      <c r="J158" s="3">
        <v>1.88</v>
      </c>
      <c r="K158" s="3">
        <v>1.2999999999999999E-2</v>
      </c>
      <c r="L158" s="3" t="s">
        <v>669</v>
      </c>
      <c r="M158" s="3">
        <v>7.9000000000000001E-2</v>
      </c>
      <c r="N158" s="3">
        <v>235</v>
      </c>
      <c r="O158" s="3">
        <v>6.4000000000000001E-2</v>
      </c>
      <c r="P158" s="3">
        <v>1</v>
      </c>
      <c r="Q158" s="3">
        <v>0</v>
      </c>
      <c r="R158" s="3">
        <v>1</v>
      </c>
      <c r="S158" s="13" t="s">
        <v>898</v>
      </c>
      <c r="T158" s="13" t="e">
        <f t="shared" si="6"/>
        <v>#VALUE!</v>
      </c>
      <c r="U158" s="13" t="s">
        <v>959</v>
      </c>
      <c r="V158" s="11">
        <f t="shared" si="7"/>
        <v>40000</v>
      </c>
      <c r="W158" s="11">
        <f t="shared" si="8"/>
        <v>5000</v>
      </c>
    </row>
    <row r="159" spans="4:23" ht="53.4" thickBot="1" x14ac:dyDescent="0.35">
      <c r="D159" s="3">
        <v>3</v>
      </c>
      <c r="E159" s="3" t="s">
        <v>754</v>
      </c>
      <c r="F159" s="4" t="s">
        <v>792</v>
      </c>
      <c r="G159" s="4" t="s">
        <v>793</v>
      </c>
      <c r="H159" s="4" t="s">
        <v>794</v>
      </c>
      <c r="I159" s="3">
        <v>47.25</v>
      </c>
      <c r="J159" s="3">
        <v>1.93</v>
      </c>
      <c r="K159" s="3">
        <v>1.0999999999999999E-2</v>
      </c>
      <c r="L159" s="3" t="s">
        <v>795</v>
      </c>
      <c r="M159" s="3" t="s">
        <v>407</v>
      </c>
      <c r="N159" s="3" t="s">
        <v>21</v>
      </c>
      <c r="O159" s="3">
        <v>5.6000000000000001E-2</v>
      </c>
      <c r="P159" s="3">
        <v>1.2</v>
      </c>
      <c r="Q159" s="3">
        <v>0</v>
      </c>
      <c r="R159" s="3">
        <v>1</v>
      </c>
      <c r="S159" s="13" t="s">
        <v>898</v>
      </c>
      <c r="T159" s="13" t="str">
        <f t="shared" si="6"/>
        <v>(CH3)3</v>
      </c>
      <c r="U159" s="13" t="s">
        <v>959</v>
      </c>
      <c r="V159" s="11">
        <f t="shared" si="7"/>
        <v>33333.333333333336</v>
      </c>
      <c r="W159" s="11">
        <f t="shared" si="8"/>
        <v>4166.666666666667</v>
      </c>
    </row>
    <row r="160" spans="4:23" ht="53.4" thickBot="1" x14ac:dyDescent="0.35">
      <c r="D160" s="3">
        <v>3</v>
      </c>
      <c r="E160" s="3" t="s">
        <v>754</v>
      </c>
      <c r="F160" s="4" t="s">
        <v>796</v>
      </c>
      <c r="G160" s="4" t="s">
        <v>797</v>
      </c>
      <c r="H160" s="4" t="s">
        <v>798</v>
      </c>
      <c r="I160" s="3">
        <v>44.2</v>
      </c>
      <c r="J160" s="3">
        <v>1.81</v>
      </c>
      <c r="K160" s="3">
        <v>8.0000000000000002E-3</v>
      </c>
      <c r="L160" s="3">
        <v>-42</v>
      </c>
      <c r="M160" s="3">
        <v>9.1999999999999998E-2</v>
      </c>
      <c r="N160" s="3" t="s">
        <v>21</v>
      </c>
      <c r="O160" s="3">
        <v>3.7999999999999999E-2</v>
      </c>
      <c r="P160" s="3">
        <v>2.9</v>
      </c>
      <c r="Q160" s="3">
        <v>0</v>
      </c>
      <c r="R160" s="3">
        <v>1</v>
      </c>
      <c r="S160" s="13" t="s">
        <v>898</v>
      </c>
      <c r="T160" s="13" t="e">
        <f t="shared" si="6"/>
        <v>#VALUE!</v>
      </c>
      <c r="U160" s="13" t="s">
        <v>959</v>
      </c>
      <c r="V160" s="11">
        <f t="shared" si="7"/>
        <v>13793.103448275862</v>
      </c>
      <c r="W160" s="11">
        <f t="shared" si="8"/>
        <v>1724.1379310344828</v>
      </c>
    </row>
    <row r="161" spans="4:40" ht="27" thickBot="1" x14ac:dyDescent="0.35">
      <c r="D161" s="3">
        <v>3</v>
      </c>
      <c r="E161" s="3" t="s">
        <v>799</v>
      </c>
      <c r="F161" s="4" t="s">
        <v>800</v>
      </c>
      <c r="G161" s="4" t="s">
        <v>801</v>
      </c>
      <c r="H161" s="4" t="s">
        <v>888</v>
      </c>
      <c r="I161" s="3">
        <v>50.8</v>
      </c>
      <c r="J161" s="3">
        <v>2.08</v>
      </c>
      <c r="K161" s="3">
        <v>9.8000000000000004E-2</v>
      </c>
      <c r="L161" s="3" t="s">
        <v>802</v>
      </c>
      <c r="M161" s="3">
        <v>9.8000000000000004E-2</v>
      </c>
      <c r="N161" s="3" t="s">
        <v>21</v>
      </c>
      <c r="O161" s="3">
        <v>5.1999999999999998E-2</v>
      </c>
      <c r="P161" s="3">
        <v>13.9</v>
      </c>
      <c r="Q161" s="3">
        <v>0</v>
      </c>
      <c r="R161" s="3">
        <v>1</v>
      </c>
      <c r="S161" s="13" t="s">
        <v>894</v>
      </c>
      <c r="T161" s="13" t="str">
        <f t="shared" si="6"/>
        <v>(CH3)3 (11)</v>
      </c>
      <c r="U161" s="13" t="s">
        <v>955</v>
      </c>
      <c r="V161" s="11">
        <f t="shared" si="7"/>
        <v>2877.6978417266187</v>
      </c>
      <c r="W161" s="11">
        <f t="shared" si="8"/>
        <v>359.71223021582733</v>
      </c>
    </row>
    <row r="162" spans="4:40" ht="27" thickBot="1" x14ac:dyDescent="0.35">
      <c r="D162" s="3">
        <v>3</v>
      </c>
      <c r="E162" s="3" t="s">
        <v>799</v>
      </c>
      <c r="F162" s="4" t="s">
        <v>803</v>
      </c>
      <c r="G162" s="4" t="s">
        <v>804</v>
      </c>
      <c r="H162" s="4" t="s">
        <v>889</v>
      </c>
      <c r="I162" s="3">
        <v>64</v>
      </c>
      <c r="J162" s="3">
        <v>2.61</v>
      </c>
      <c r="K162" s="3">
        <v>0.1</v>
      </c>
      <c r="L162" s="3" t="s">
        <v>805</v>
      </c>
      <c r="M162" s="3">
        <v>0.1</v>
      </c>
      <c r="N162" s="3" t="s">
        <v>21</v>
      </c>
      <c r="O162" s="3">
        <v>8.4000000000000005E-2</v>
      </c>
      <c r="P162" s="3">
        <v>95</v>
      </c>
      <c r="Q162" s="3">
        <v>0</v>
      </c>
      <c r="R162" s="3">
        <v>1</v>
      </c>
      <c r="S162" s="13" t="s">
        <v>894</v>
      </c>
      <c r="T162" s="13" t="str">
        <f t="shared" si="6"/>
        <v>(CH3)3 (11)</v>
      </c>
      <c r="U162" s="13" t="s">
        <v>955</v>
      </c>
      <c r="V162" s="11">
        <f t="shared" si="7"/>
        <v>421.05263157894734</v>
      </c>
      <c r="W162" s="11">
        <f t="shared" si="8"/>
        <v>52.631578947368418</v>
      </c>
    </row>
    <row r="163" spans="4:40" ht="27" thickBot="1" x14ac:dyDescent="0.35">
      <c r="D163" s="3">
        <v>3</v>
      </c>
      <c r="E163" s="3" t="s">
        <v>799</v>
      </c>
      <c r="F163" s="4" t="s">
        <v>806</v>
      </c>
      <c r="G163" s="4" t="s">
        <v>807</v>
      </c>
      <c r="H163" s="4" t="s">
        <v>890</v>
      </c>
      <c r="I163" s="3">
        <v>48.8</v>
      </c>
      <c r="J163" s="3">
        <v>2</v>
      </c>
      <c r="K163" s="3">
        <v>8.9999999999999993E-3</v>
      </c>
      <c r="L163" s="3" t="s">
        <v>808</v>
      </c>
      <c r="M163" s="3">
        <v>0.1</v>
      </c>
      <c r="N163" s="3" t="s">
        <v>21</v>
      </c>
      <c r="O163" s="3">
        <v>4.3999999999999997E-2</v>
      </c>
      <c r="P163" s="3">
        <v>38.1</v>
      </c>
      <c r="Q163" s="3">
        <v>0</v>
      </c>
      <c r="R163" s="3">
        <v>1</v>
      </c>
      <c r="S163" s="13" t="s">
        <v>894</v>
      </c>
      <c r="T163" s="13" t="str">
        <f t="shared" si="6"/>
        <v>(11)</v>
      </c>
      <c r="U163" s="13" t="s">
        <v>955</v>
      </c>
      <c r="V163" s="11">
        <f t="shared" si="7"/>
        <v>1049.8687664041995</v>
      </c>
      <c r="W163" s="11">
        <f t="shared" si="8"/>
        <v>131.23359580052494</v>
      </c>
    </row>
    <row r="164" spans="4:40" ht="53.4" thickBot="1" x14ac:dyDescent="0.35">
      <c r="D164" s="3">
        <v>3</v>
      </c>
      <c r="E164" s="3" t="s">
        <v>799</v>
      </c>
      <c r="F164" s="4" t="s">
        <v>809</v>
      </c>
      <c r="G164" s="4" t="s">
        <v>810</v>
      </c>
      <c r="H164" s="4" t="s">
        <v>811</v>
      </c>
      <c r="I164" s="3">
        <v>42.8</v>
      </c>
      <c r="J164" s="3">
        <v>1.75</v>
      </c>
      <c r="K164" s="3">
        <v>8.0000000000000002E-3</v>
      </c>
      <c r="L164" s="3" t="s">
        <v>812</v>
      </c>
      <c r="M164" s="3">
        <v>2.0999999999999999E-3</v>
      </c>
      <c r="N164" s="3" t="s">
        <v>21</v>
      </c>
      <c r="O164" s="3">
        <v>3.9E-2</v>
      </c>
      <c r="P164" s="3">
        <v>1.8</v>
      </c>
      <c r="Q164" s="3">
        <v>0</v>
      </c>
      <c r="R164" s="3">
        <v>1</v>
      </c>
      <c r="S164" s="13" t="s">
        <v>898</v>
      </c>
      <c r="T164" s="13" t="e">
        <f t="shared" si="6"/>
        <v>#VALUE!</v>
      </c>
      <c r="U164" s="13" t="s">
        <v>959</v>
      </c>
      <c r="V164" s="11">
        <f t="shared" si="7"/>
        <v>22222.222222222223</v>
      </c>
      <c r="W164" s="11">
        <f t="shared" si="8"/>
        <v>2777.7777777777778</v>
      </c>
    </row>
    <row r="165" spans="4:40" ht="53.4" thickBot="1" x14ac:dyDescent="0.35">
      <c r="D165" s="3">
        <v>3</v>
      </c>
      <c r="E165" s="3" t="s">
        <v>799</v>
      </c>
      <c r="F165" s="4" t="s">
        <v>813</v>
      </c>
      <c r="G165" s="4" t="s">
        <v>814</v>
      </c>
      <c r="H165" s="4" t="s">
        <v>815</v>
      </c>
      <c r="I165" s="3">
        <v>43.5</v>
      </c>
      <c r="J165" s="3">
        <v>1.78</v>
      </c>
      <c r="K165" s="3">
        <v>7.0000000000000001E-3</v>
      </c>
      <c r="L165" s="3" t="s">
        <v>816</v>
      </c>
      <c r="M165" s="3">
        <v>5.4999999999999997E-3</v>
      </c>
      <c r="N165" s="3" t="s">
        <v>21</v>
      </c>
      <c r="O165" s="3">
        <v>3.5999999999999997E-2</v>
      </c>
      <c r="P165" s="3">
        <v>2.7</v>
      </c>
      <c r="Q165" s="3">
        <v>0</v>
      </c>
      <c r="R165" s="3">
        <v>1</v>
      </c>
      <c r="S165" s="13" t="s">
        <v>898</v>
      </c>
      <c r="T165" s="13" t="e">
        <f t="shared" si="6"/>
        <v>#VALUE!</v>
      </c>
      <c r="U165" s="13" t="s">
        <v>959</v>
      </c>
      <c r="V165" s="11">
        <f t="shared" si="7"/>
        <v>14814.814814814814</v>
      </c>
      <c r="W165" s="11">
        <f t="shared" si="8"/>
        <v>1851.8518518518517</v>
      </c>
    </row>
    <row r="166" spans="4:40" ht="53.4" thickBot="1" x14ac:dyDescent="0.35">
      <c r="D166" s="3">
        <v>3</v>
      </c>
      <c r="E166" s="3" t="s">
        <v>799</v>
      </c>
      <c r="F166" s="4" t="s">
        <v>817</v>
      </c>
      <c r="G166" s="4" t="s">
        <v>818</v>
      </c>
      <c r="H166" s="4" t="s">
        <v>815</v>
      </c>
      <c r="I166" s="3">
        <v>43.6</v>
      </c>
      <c r="J166" s="3">
        <v>1.78</v>
      </c>
      <c r="K166" s="3">
        <v>6.0000000000000001E-3</v>
      </c>
      <c r="L166" s="3" t="s">
        <v>819</v>
      </c>
      <c r="M166" s="3">
        <v>6.6E-3</v>
      </c>
      <c r="N166" s="3" t="s">
        <v>21</v>
      </c>
      <c r="O166" s="3">
        <v>3.2000000000000001E-2</v>
      </c>
      <c r="P166" s="3">
        <v>2.8</v>
      </c>
      <c r="Q166" s="3">
        <v>0</v>
      </c>
      <c r="R166" s="3">
        <v>1</v>
      </c>
      <c r="S166" s="13" t="s">
        <v>898</v>
      </c>
      <c r="T166" s="13" t="e">
        <f t="shared" si="6"/>
        <v>#VALUE!</v>
      </c>
      <c r="U166" s="13" t="s">
        <v>959</v>
      </c>
      <c r="V166" s="11">
        <f t="shared" si="7"/>
        <v>14285.714285714286</v>
      </c>
      <c r="W166" s="11">
        <f t="shared" si="8"/>
        <v>1785.7142857142858</v>
      </c>
    </row>
    <row r="167" spans="4:40" ht="27" thickBot="1" x14ac:dyDescent="0.35">
      <c r="D167" s="3">
        <v>3</v>
      </c>
      <c r="E167" s="3" t="s">
        <v>799</v>
      </c>
      <c r="F167" s="4" t="s">
        <v>820</v>
      </c>
      <c r="G167" s="4" t="s">
        <v>821</v>
      </c>
      <c r="H167" s="4" t="s">
        <v>891</v>
      </c>
      <c r="I167" s="3">
        <v>49</v>
      </c>
      <c r="J167" s="3">
        <v>2</v>
      </c>
      <c r="K167" s="3">
        <v>1.4E-2</v>
      </c>
      <c r="L167" s="3" t="s">
        <v>822</v>
      </c>
      <c r="M167" s="3">
        <v>0.09</v>
      </c>
      <c r="N167" s="3" t="s">
        <v>21</v>
      </c>
      <c r="O167" s="3">
        <v>6.9000000000000006E-2</v>
      </c>
      <c r="P167" s="3">
        <v>25.6</v>
      </c>
      <c r="Q167" s="3">
        <v>0</v>
      </c>
      <c r="R167" s="3">
        <v>1</v>
      </c>
      <c r="S167" s="13" t="s">
        <v>894</v>
      </c>
      <c r="T167" s="13" t="str">
        <f t="shared" si="6"/>
        <v>(11)</v>
      </c>
      <c r="U167" s="13" t="s">
        <v>955</v>
      </c>
      <c r="V167" s="11">
        <f t="shared" si="7"/>
        <v>1562.5</v>
      </c>
      <c r="W167" s="11">
        <f t="shared" si="8"/>
        <v>195.3125</v>
      </c>
    </row>
    <row r="168" spans="4:40" ht="53.4" thickBot="1" x14ac:dyDescent="0.35">
      <c r="D168" s="3">
        <v>3</v>
      </c>
      <c r="E168" s="3" t="s">
        <v>799</v>
      </c>
      <c r="F168" s="4" t="s">
        <v>823</v>
      </c>
      <c r="G168" s="4" t="s">
        <v>824</v>
      </c>
      <c r="H168" s="4" t="s">
        <v>825</v>
      </c>
      <c r="I168" s="3">
        <v>49.3</v>
      </c>
      <c r="J168" s="3">
        <v>2.02</v>
      </c>
      <c r="K168" s="3">
        <v>6.0000000000000001E-3</v>
      </c>
      <c r="L168" s="3" t="s">
        <v>826</v>
      </c>
      <c r="M168" s="3">
        <v>7.2999999999999995E-2</v>
      </c>
      <c r="N168" s="3" t="s">
        <v>21</v>
      </c>
      <c r="O168" s="3">
        <v>3.2000000000000001E-2</v>
      </c>
      <c r="P168" s="3">
        <v>3</v>
      </c>
      <c r="Q168" s="3">
        <v>0</v>
      </c>
      <c r="R168" s="3">
        <v>1</v>
      </c>
      <c r="S168" s="13" t="s">
        <v>898</v>
      </c>
      <c r="T168" s="13" t="str">
        <f t="shared" si="6"/>
        <v>(CH3)3</v>
      </c>
      <c r="U168" s="13" t="s">
        <v>959</v>
      </c>
      <c r="V168" s="11">
        <f t="shared" si="7"/>
        <v>13333.333333333334</v>
      </c>
      <c r="W168" s="11">
        <f t="shared" si="8"/>
        <v>1666.6666666666667</v>
      </c>
    </row>
    <row r="169" spans="4:40" ht="53.4" thickBot="1" x14ac:dyDescent="0.35">
      <c r="D169" s="3">
        <v>3</v>
      </c>
      <c r="E169" s="3" t="s">
        <v>799</v>
      </c>
      <c r="F169" s="4" t="s">
        <v>827</v>
      </c>
      <c r="G169" s="4" t="s">
        <v>828</v>
      </c>
      <c r="H169" s="4" t="s">
        <v>825</v>
      </c>
      <c r="I169" s="3">
        <v>49.9</v>
      </c>
      <c r="J169" s="3">
        <v>2</v>
      </c>
      <c r="K169" s="3">
        <v>7.0000000000000001E-3</v>
      </c>
      <c r="L169" s="3" t="s">
        <v>829</v>
      </c>
      <c r="M169" s="3">
        <v>7.0999999999999994E-2</v>
      </c>
      <c r="N169" s="3" t="s">
        <v>21</v>
      </c>
      <c r="O169" s="3">
        <v>3.3000000000000002E-2</v>
      </c>
      <c r="P169" s="3">
        <v>3</v>
      </c>
      <c r="Q169" s="3">
        <v>0</v>
      </c>
      <c r="R169" s="3">
        <v>1</v>
      </c>
      <c r="S169" s="13" t="s">
        <v>898</v>
      </c>
      <c r="T169" s="13" t="str">
        <f t="shared" si="6"/>
        <v>(CH3)3</v>
      </c>
      <c r="U169" s="13" t="s">
        <v>959</v>
      </c>
      <c r="V169" s="11">
        <f t="shared" si="7"/>
        <v>13333.333333333334</v>
      </c>
      <c r="W169" s="11">
        <f t="shared" si="8"/>
        <v>1666.6666666666667</v>
      </c>
    </row>
    <row r="170" spans="4:40" ht="53.4" thickBot="1" x14ac:dyDescent="0.35">
      <c r="D170" s="3">
        <v>3</v>
      </c>
      <c r="E170" s="3" t="s">
        <v>799</v>
      </c>
      <c r="F170" s="4" t="s">
        <v>830</v>
      </c>
      <c r="G170" s="4" t="s">
        <v>831</v>
      </c>
      <c r="H170" s="4" t="s">
        <v>832</v>
      </c>
      <c r="I170" s="3">
        <v>48.3</v>
      </c>
      <c r="J170" s="3">
        <v>1.98</v>
      </c>
      <c r="K170" s="3">
        <v>6.3E-3</v>
      </c>
      <c r="L170" s="3" t="s">
        <v>833</v>
      </c>
      <c r="M170" s="3">
        <v>6.3E-3</v>
      </c>
      <c r="N170" s="3" t="s">
        <v>21</v>
      </c>
      <c r="O170" s="3">
        <v>3.2000000000000001E-2</v>
      </c>
      <c r="P170" s="3">
        <v>3.5</v>
      </c>
      <c r="Q170" s="3">
        <v>0</v>
      </c>
      <c r="R170" s="3">
        <v>1</v>
      </c>
      <c r="S170" s="13" t="s">
        <v>898</v>
      </c>
      <c r="T170" s="13" t="str">
        <f t="shared" si="6"/>
        <v>(CH3)3+C4H10</v>
      </c>
      <c r="U170" s="13" t="s">
        <v>959</v>
      </c>
      <c r="V170" s="11">
        <f t="shared" si="7"/>
        <v>11428.571428571429</v>
      </c>
      <c r="W170" s="11">
        <f t="shared" si="8"/>
        <v>1428.5714285714287</v>
      </c>
    </row>
    <row r="171" spans="4:40" ht="53.4" thickBot="1" x14ac:dyDescent="0.35">
      <c r="D171" s="3">
        <v>3</v>
      </c>
      <c r="E171" s="3" t="s">
        <v>799</v>
      </c>
      <c r="F171" s="4" t="s">
        <v>834</v>
      </c>
      <c r="G171" s="4" t="s">
        <v>835</v>
      </c>
      <c r="H171" s="4" t="s">
        <v>836</v>
      </c>
      <c r="I171" s="3">
        <v>43.47</v>
      </c>
      <c r="J171" s="3">
        <v>1.8</v>
      </c>
      <c r="K171" s="3">
        <v>3.0000000000000001E-3</v>
      </c>
      <c r="L171" s="3" t="s">
        <v>837</v>
      </c>
      <c r="M171" s="3">
        <v>3.0000000000000001E-3</v>
      </c>
      <c r="N171" s="3" t="s">
        <v>21</v>
      </c>
      <c r="O171" s="3">
        <v>3.5999999999999997E-2</v>
      </c>
      <c r="P171" s="3">
        <v>2.5</v>
      </c>
      <c r="Q171" s="3">
        <v>0</v>
      </c>
      <c r="R171" s="3">
        <v>1</v>
      </c>
      <c r="S171" s="13" t="s">
        <v>898</v>
      </c>
      <c r="T171" s="13" t="str">
        <f t="shared" si="6"/>
        <v>(CH3)3</v>
      </c>
      <c r="U171" s="13" t="s">
        <v>959</v>
      </c>
      <c r="V171" s="11">
        <f t="shared" si="7"/>
        <v>16000</v>
      </c>
      <c r="W171" s="11">
        <f t="shared" si="8"/>
        <v>2000</v>
      </c>
    </row>
    <row r="172" spans="4:40" ht="66.599999999999994" thickBot="1" x14ac:dyDescent="0.35">
      <c r="D172" s="3">
        <v>3</v>
      </c>
      <c r="E172" s="3" t="s">
        <v>799</v>
      </c>
      <c r="F172" s="4" t="s">
        <v>866</v>
      </c>
      <c r="G172" s="4" t="s">
        <v>838</v>
      </c>
      <c r="H172" s="4" t="s">
        <v>892</v>
      </c>
      <c r="I172" s="3">
        <v>44</v>
      </c>
      <c r="J172" s="3">
        <v>1.82</v>
      </c>
      <c r="K172" s="3">
        <v>1.0800000000000001E-2</v>
      </c>
      <c r="L172" s="3" t="s">
        <v>839</v>
      </c>
      <c r="M172" s="3" t="s">
        <v>21</v>
      </c>
      <c r="N172" s="3" t="s">
        <v>21</v>
      </c>
      <c r="O172" s="3">
        <v>5.3999999999999999E-2</v>
      </c>
      <c r="P172" s="3">
        <v>143.9</v>
      </c>
      <c r="Q172" s="3">
        <v>0</v>
      </c>
      <c r="R172" s="3">
        <v>1</v>
      </c>
      <c r="S172" s="13" t="s">
        <v>894</v>
      </c>
      <c r="T172" s="13" t="str">
        <f>+MID(H172,FIND("(",H172),LEN(H172)-FIND("(",H172)+1)</f>
        <v>(11)</v>
      </c>
      <c r="U172" s="13" t="s">
        <v>955</v>
      </c>
      <c r="V172" s="11">
        <f t="shared" si="7"/>
        <v>277.9708130646282</v>
      </c>
      <c r="W172" s="11">
        <f t="shared" si="8"/>
        <v>34.746351633078525</v>
      </c>
    </row>
    <row r="173" spans="4:40" x14ac:dyDescent="0.3">
      <c r="D173" s="43">
        <v>1</v>
      </c>
      <c r="E173" s="43" t="s">
        <v>13</v>
      </c>
      <c r="F173" t="s">
        <v>1015</v>
      </c>
      <c r="G173" t="s">
        <v>1016</v>
      </c>
      <c r="H173" t="s">
        <v>1017</v>
      </c>
      <c r="I173">
        <v>148.5</v>
      </c>
      <c r="J173">
        <v>6.3250000000000002</v>
      </c>
      <c r="K173">
        <v>0.36399999999999999</v>
      </c>
      <c r="L173">
        <v>14.62</v>
      </c>
      <c r="M173">
        <v>0.36399999999999999</v>
      </c>
      <c r="N173">
        <v>543</v>
      </c>
      <c r="O173" t="s">
        <v>22</v>
      </c>
      <c r="P173">
        <v>1</v>
      </c>
      <c r="Q173">
        <v>0</v>
      </c>
      <c r="R173">
        <v>2</v>
      </c>
      <c r="S173" s="13" t="s">
        <v>894</v>
      </c>
      <c r="T173" s="13" t="s">
        <v>1024</v>
      </c>
      <c r="U173" s="13" t="s">
        <v>956</v>
      </c>
      <c r="V173" s="11">
        <f t="shared" ref="V173:V175" si="9">40000*1/P173</f>
        <v>40000</v>
      </c>
      <c r="W173" s="11">
        <f t="shared" ref="W173:W175" si="10">5000/P173</f>
        <v>5000</v>
      </c>
    </row>
    <row r="174" spans="4:40" x14ac:dyDescent="0.3">
      <c r="D174" s="43">
        <v>1</v>
      </c>
      <c r="E174" s="43" t="s">
        <v>13</v>
      </c>
      <c r="F174" t="s">
        <v>1018</v>
      </c>
      <c r="G174" t="s">
        <v>1019</v>
      </c>
      <c r="H174" t="s">
        <v>1020</v>
      </c>
      <c r="I174">
        <v>164.1</v>
      </c>
      <c r="J174" t="s">
        <v>76</v>
      </c>
      <c r="K174">
        <v>4.8000000000000001E-2</v>
      </c>
      <c r="L174">
        <v>7.43</v>
      </c>
      <c r="M174">
        <v>0.48199999999999998</v>
      </c>
      <c r="N174" t="s">
        <v>21</v>
      </c>
      <c r="O174" t="s">
        <v>22</v>
      </c>
      <c r="P174">
        <v>17.899999999999999</v>
      </c>
      <c r="Q174">
        <v>0</v>
      </c>
      <c r="R174">
        <v>2</v>
      </c>
      <c r="S174" s="13" t="s">
        <v>894</v>
      </c>
      <c r="T174" s="13" t="s">
        <v>1024</v>
      </c>
      <c r="U174" s="13" t="s">
        <v>956</v>
      </c>
      <c r="V174" s="11">
        <f t="shared" si="9"/>
        <v>2234.63687150838</v>
      </c>
      <c r="W174" s="11">
        <f t="shared" si="10"/>
        <v>279.32960893854749</v>
      </c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4:40" x14ac:dyDescent="0.3">
      <c r="D175" s="43">
        <v>1</v>
      </c>
      <c r="E175" s="43" t="s">
        <v>13</v>
      </c>
      <c r="F175" t="s">
        <v>1021</v>
      </c>
      <c r="G175" t="s">
        <v>1022</v>
      </c>
      <c r="H175" t="s">
        <v>1023</v>
      </c>
      <c r="I175">
        <v>164.1</v>
      </c>
      <c r="J175" t="s">
        <v>76</v>
      </c>
      <c r="K175">
        <v>8.6999999999999994E-2</v>
      </c>
      <c r="L175">
        <v>33.450000000000003</v>
      </c>
      <c r="M175">
        <v>8.72E-2</v>
      </c>
      <c r="N175" t="s">
        <v>21</v>
      </c>
      <c r="O175" t="s">
        <v>22</v>
      </c>
      <c r="P175">
        <v>2</v>
      </c>
      <c r="Q175">
        <v>0</v>
      </c>
      <c r="R175">
        <v>2</v>
      </c>
      <c r="S175" s="13" t="s">
        <v>894</v>
      </c>
      <c r="T175" s="13" t="s">
        <v>1024</v>
      </c>
      <c r="U175" s="13" t="s">
        <v>956</v>
      </c>
      <c r="V175" s="11">
        <f t="shared" si="9"/>
        <v>20000</v>
      </c>
      <c r="W175" s="11">
        <f t="shared" si="10"/>
        <v>2500</v>
      </c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4:40" x14ac:dyDescent="0.3"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25:40" x14ac:dyDescent="0.3"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25:40" x14ac:dyDescent="0.3"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25:40" x14ac:dyDescent="0.3"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25:40" x14ac:dyDescent="0.3"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25:40" x14ac:dyDescent="0.3"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25:40" x14ac:dyDescent="0.3"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25:40" x14ac:dyDescent="0.3"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25:40" x14ac:dyDescent="0.3"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25:40" x14ac:dyDescent="0.3"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25:40" x14ac:dyDescent="0.3"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25:40" x14ac:dyDescent="0.3"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25:40" x14ac:dyDescent="0.3"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25:40" x14ac:dyDescent="0.3"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25:40" x14ac:dyDescent="0.3">
      <c r="Y190" s="36"/>
      <c r="Z190" s="36"/>
      <c r="AA190" s="36" t="s">
        <v>985</v>
      </c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25:40" x14ac:dyDescent="0.3"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25:40" x14ac:dyDescent="0.3"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25:40" x14ac:dyDescent="0.3"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25:40" x14ac:dyDescent="0.3">
      <c r="Y194" s="36"/>
      <c r="Z194" s="36"/>
      <c r="AA194" s="36"/>
      <c r="AB194" s="40"/>
      <c r="AC194" s="40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25:40" x14ac:dyDescent="0.3">
      <c r="Y195" s="36"/>
      <c r="Z195" s="36"/>
      <c r="AA195" s="36"/>
      <c r="AB195" s="40"/>
      <c r="AC195" s="40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25:40" x14ac:dyDescent="0.3">
      <c r="Y196" s="36"/>
      <c r="Z196" s="36"/>
      <c r="AA196" s="36"/>
      <c r="AB196" s="40"/>
      <c r="AC196" s="40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25:40" x14ac:dyDescent="0.3">
      <c r="Y197" s="36"/>
      <c r="Z197" s="36"/>
      <c r="AA197" s="36"/>
      <c r="AB197" s="40"/>
      <c r="AC197" s="40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25:40" x14ac:dyDescent="0.3">
      <c r="Y198" s="36"/>
      <c r="Z198" s="36"/>
      <c r="AA198" s="36"/>
      <c r="AB198" s="40"/>
      <c r="AC198" s="40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25:40" x14ac:dyDescent="0.3">
      <c r="Y199" s="36"/>
      <c r="Z199" s="36"/>
      <c r="AA199" s="36"/>
      <c r="AB199" s="40"/>
      <c r="AC199" s="40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25:40" x14ac:dyDescent="0.3">
      <c r="Y200" s="36"/>
      <c r="Z200" s="36"/>
      <c r="AA200" s="36"/>
      <c r="AB200" s="40"/>
      <c r="AC200" s="40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25:40" x14ac:dyDescent="0.3">
      <c r="Y201" s="36"/>
      <c r="Z201" s="36"/>
      <c r="AA201" s="36"/>
      <c r="AB201" s="40"/>
      <c r="AC201" s="40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25:40" x14ac:dyDescent="0.3">
      <c r="Y202" s="36"/>
      <c r="Z202" s="36"/>
      <c r="AA202" s="36"/>
      <c r="AB202" s="40"/>
      <c r="AC202" s="40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25:40" x14ac:dyDescent="0.3">
      <c r="Y203" s="36"/>
      <c r="Z203" s="36"/>
      <c r="AA203" s="36"/>
      <c r="AB203" s="40"/>
      <c r="AC203" s="40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25:40" x14ac:dyDescent="0.3">
      <c r="Y204" s="36"/>
      <c r="Z204" s="36"/>
      <c r="AA204" s="36"/>
      <c r="AB204" s="40"/>
      <c r="AC204" s="40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25:40" x14ac:dyDescent="0.3">
      <c r="Y205" s="36"/>
      <c r="Z205" s="36"/>
      <c r="AA205" s="36"/>
      <c r="AB205" s="40"/>
      <c r="AC205" s="40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25:40" x14ac:dyDescent="0.3">
      <c r="Y206" s="36"/>
      <c r="Z206" s="36"/>
      <c r="AA206" s="36"/>
      <c r="AB206" s="40"/>
      <c r="AC206" s="40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25:40" x14ac:dyDescent="0.3">
      <c r="Y207" s="36"/>
      <c r="Z207" s="36"/>
      <c r="AA207" s="36"/>
      <c r="AB207" s="40"/>
      <c r="AC207" s="40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25:40" x14ac:dyDescent="0.3">
      <c r="Y208" s="36"/>
      <c r="Z208" s="36"/>
      <c r="AA208" s="36"/>
      <c r="AB208" s="40"/>
      <c r="AC208" s="40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25:40" x14ac:dyDescent="0.3">
      <c r="Y209" s="36"/>
      <c r="Z209" s="36"/>
      <c r="AA209" s="36"/>
      <c r="AB209" s="40"/>
      <c r="AC209" s="40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25:40" x14ac:dyDescent="0.3">
      <c r="Y210" s="36"/>
      <c r="Z210" s="36"/>
      <c r="AA210" s="36"/>
      <c r="AB210" s="40"/>
      <c r="AC210" s="40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25:40" x14ac:dyDescent="0.3"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25:40" x14ac:dyDescent="0.3"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25:40" x14ac:dyDescent="0.3"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25:40" x14ac:dyDescent="0.3"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25:40" x14ac:dyDescent="0.3"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25:40" x14ac:dyDescent="0.3"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25:40" x14ac:dyDescent="0.3"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25:40" x14ac:dyDescent="0.3"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25:40" x14ac:dyDescent="0.3"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25:40" x14ac:dyDescent="0.3"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25:40" x14ac:dyDescent="0.3"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25:40" x14ac:dyDescent="0.3"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25:40" x14ac:dyDescent="0.3"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25:40" x14ac:dyDescent="0.3"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25:40" x14ac:dyDescent="0.3"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25:40" x14ac:dyDescent="0.3"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25:40" x14ac:dyDescent="0.3"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25:40" x14ac:dyDescent="0.3"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25:40" x14ac:dyDescent="0.3"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25:40" x14ac:dyDescent="0.3"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25:40" x14ac:dyDescent="0.3"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25:40" x14ac:dyDescent="0.3"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25:40" x14ac:dyDescent="0.3"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25:40" x14ac:dyDescent="0.3"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25:40" x14ac:dyDescent="0.3"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25:40" x14ac:dyDescent="0.3"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25:40" x14ac:dyDescent="0.3"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25:40" x14ac:dyDescent="0.3"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25:40" x14ac:dyDescent="0.3"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25:40" x14ac:dyDescent="0.3"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25:40" x14ac:dyDescent="0.3"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25:40" x14ac:dyDescent="0.3"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25:40" x14ac:dyDescent="0.3"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25:40" x14ac:dyDescent="0.3"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25:40" x14ac:dyDescent="0.3"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25:40" x14ac:dyDescent="0.3"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25:40" x14ac:dyDescent="0.3"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25:40" x14ac:dyDescent="0.3"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25:40" x14ac:dyDescent="0.3"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25:40" x14ac:dyDescent="0.3"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25:40" x14ac:dyDescent="0.3"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25:40" x14ac:dyDescent="0.3"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25:40" x14ac:dyDescent="0.3"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25:40" x14ac:dyDescent="0.3"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25:40" x14ac:dyDescent="0.3"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25:40" x14ac:dyDescent="0.3"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25:40" x14ac:dyDescent="0.3"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25:40" x14ac:dyDescent="0.3"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25:40" x14ac:dyDescent="0.3"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25:40" x14ac:dyDescent="0.3"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25:40" x14ac:dyDescent="0.3"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25:40" x14ac:dyDescent="0.3"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</row>
    <row r="263" spans="25:40" x14ac:dyDescent="0.3"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</row>
    <row r="264" spans="25:40" x14ac:dyDescent="0.3"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</row>
    <row r="265" spans="25:40" x14ac:dyDescent="0.3"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</row>
    <row r="266" spans="25:40" x14ac:dyDescent="0.3"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</row>
    <row r="267" spans="25:40" x14ac:dyDescent="0.3"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</row>
    <row r="268" spans="25:40" x14ac:dyDescent="0.3"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</row>
    <row r="269" spans="25:40" x14ac:dyDescent="0.3"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</row>
    <row r="270" spans="25:40" x14ac:dyDescent="0.3"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25:40" x14ac:dyDescent="0.3"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</row>
    <row r="272" spans="25:40" x14ac:dyDescent="0.3"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</row>
    <row r="273" spans="25:40" x14ac:dyDescent="0.3"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</row>
    <row r="274" spans="25:40" x14ac:dyDescent="0.3"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</row>
    <row r="275" spans="25:40" x14ac:dyDescent="0.3"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</row>
    <row r="276" spans="25:40" x14ac:dyDescent="0.3"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</row>
    <row r="277" spans="25:40" x14ac:dyDescent="0.3"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</row>
    <row r="278" spans="25:40" x14ac:dyDescent="0.3"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25:40" x14ac:dyDescent="0.3"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</row>
    <row r="280" spans="25:40" x14ac:dyDescent="0.3"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</row>
    <row r="281" spans="25:40" x14ac:dyDescent="0.3"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</row>
    <row r="282" spans="25:40" x14ac:dyDescent="0.3"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</row>
    <row r="283" spans="25:40" x14ac:dyDescent="0.3"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</row>
    <row r="284" spans="25:40" x14ac:dyDescent="0.3"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</row>
    <row r="285" spans="25:40" x14ac:dyDescent="0.3"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</row>
    <row r="286" spans="25:40" x14ac:dyDescent="0.3"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</row>
    <row r="287" spans="25:40" x14ac:dyDescent="0.3"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</row>
    <row r="288" spans="25:40" x14ac:dyDescent="0.3"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</row>
    <row r="289" spans="25:40" x14ac:dyDescent="0.3"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</row>
    <row r="290" spans="25:40" x14ac:dyDescent="0.3"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</row>
    <row r="291" spans="25:40" x14ac:dyDescent="0.3"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</row>
    <row r="292" spans="25:40" x14ac:dyDescent="0.3"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</row>
    <row r="293" spans="25:40" x14ac:dyDescent="0.3"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</row>
    <row r="294" spans="25:40" x14ac:dyDescent="0.3"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</row>
    <row r="295" spans="25:40" x14ac:dyDescent="0.3"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</row>
    <row r="296" spans="25:40" x14ac:dyDescent="0.3"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</row>
    <row r="297" spans="25:40" x14ac:dyDescent="0.3"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</row>
    <row r="298" spans="25:40" x14ac:dyDescent="0.3"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</row>
    <row r="299" spans="25:40" x14ac:dyDescent="0.3"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</row>
    <row r="300" spans="25:40" x14ac:dyDescent="0.3"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</row>
    <row r="301" spans="25:40" x14ac:dyDescent="0.3"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</row>
    <row r="302" spans="25:40" x14ac:dyDescent="0.3"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</row>
    <row r="303" spans="25:40" x14ac:dyDescent="0.3"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</row>
    <row r="304" spans="25:40" x14ac:dyDescent="0.3"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</row>
    <row r="305" spans="25:40" x14ac:dyDescent="0.3"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</row>
    <row r="306" spans="25:40" x14ac:dyDescent="0.3"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</row>
    <row r="307" spans="25:40" x14ac:dyDescent="0.3"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</row>
    <row r="308" spans="25:40" x14ac:dyDescent="0.3"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</row>
    <row r="309" spans="25:40" x14ac:dyDescent="0.3"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</row>
    <row r="310" spans="25:40" x14ac:dyDescent="0.3"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</row>
    <row r="311" spans="25:40" x14ac:dyDescent="0.3"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</row>
    <row r="312" spans="25:40" x14ac:dyDescent="0.3"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</row>
    <row r="313" spans="25:40" x14ac:dyDescent="0.3"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</row>
    <row r="314" spans="25:40" x14ac:dyDescent="0.3"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</row>
    <row r="315" spans="25:40" x14ac:dyDescent="0.3"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</row>
    <row r="316" spans="25:40" x14ac:dyDescent="0.3"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</row>
    <row r="317" spans="25:40" x14ac:dyDescent="0.3"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</row>
    <row r="318" spans="25:40" x14ac:dyDescent="0.3"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</row>
    <row r="319" spans="25:40" x14ac:dyDescent="0.3"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</row>
    <row r="320" spans="25:40" x14ac:dyDescent="0.3"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</row>
    <row r="321" spans="25:40" x14ac:dyDescent="0.3"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</row>
    <row r="322" spans="25:40" x14ac:dyDescent="0.3"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</row>
    <row r="323" spans="25:40" x14ac:dyDescent="0.3"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</row>
    <row r="324" spans="25:40" x14ac:dyDescent="0.3"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</row>
    <row r="325" spans="25:40" x14ac:dyDescent="0.3"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</row>
    <row r="326" spans="25:40" x14ac:dyDescent="0.3"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</row>
    <row r="327" spans="25:40" x14ac:dyDescent="0.3"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</row>
    <row r="328" spans="25:40" x14ac:dyDescent="0.3"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</row>
    <row r="329" spans="25:40" x14ac:dyDescent="0.3"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</row>
    <row r="330" spans="25:40" x14ac:dyDescent="0.3"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</row>
    <row r="331" spans="25:40" x14ac:dyDescent="0.3"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</row>
    <row r="332" spans="25:40" x14ac:dyDescent="0.3"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</row>
    <row r="333" spans="25:40" x14ac:dyDescent="0.3"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</row>
    <row r="334" spans="25:40" x14ac:dyDescent="0.3"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</row>
    <row r="335" spans="25:40" x14ac:dyDescent="0.3"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</row>
    <row r="336" spans="25:40" x14ac:dyDescent="0.3"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</row>
    <row r="337" spans="25:40" x14ac:dyDescent="0.3"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</row>
    <row r="338" spans="25:40" x14ac:dyDescent="0.3"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</row>
    <row r="339" spans="25:40" x14ac:dyDescent="0.3"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</row>
    <row r="340" spans="25:40" x14ac:dyDescent="0.3"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</row>
    <row r="341" spans="25:40" x14ac:dyDescent="0.3"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25:40" x14ac:dyDescent="0.3"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25:40" x14ac:dyDescent="0.3"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25:40" x14ac:dyDescent="0.3"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25:40" x14ac:dyDescent="0.3"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</row>
    <row r="346" spans="25:40" x14ac:dyDescent="0.3"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25:40" x14ac:dyDescent="0.3"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25:40" x14ac:dyDescent="0.3"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</row>
    <row r="349" spans="25:40" x14ac:dyDescent="0.3"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</row>
    <row r="350" spans="25:40" x14ac:dyDescent="0.3"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</row>
    <row r="351" spans="25:40" x14ac:dyDescent="0.3"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</row>
    <row r="352" spans="25:40" x14ac:dyDescent="0.3"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</row>
    <row r="353" spans="25:40" x14ac:dyDescent="0.3"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</row>
    <row r="354" spans="25:40" x14ac:dyDescent="0.3"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</row>
    <row r="355" spans="25:40" x14ac:dyDescent="0.3"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</row>
    <row r="356" spans="25:40" x14ac:dyDescent="0.3"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</row>
    <row r="357" spans="25:40" x14ac:dyDescent="0.3"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</row>
    <row r="358" spans="25:40" x14ac:dyDescent="0.3"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</row>
    <row r="359" spans="25:40" x14ac:dyDescent="0.3"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</row>
    <row r="360" spans="25:40" x14ac:dyDescent="0.3"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</row>
    <row r="361" spans="25:40" x14ac:dyDescent="0.3"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</row>
    <row r="362" spans="25:40" x14ac:dyDescent="0.3"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</row>
    <row r="363" spans="25:40" x14ac:dyDescent="0.3"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</row>
    <row r="364" spans="25:40" x14ac:dyDescent="0.3"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</row>
    <row r="365" spans="25:40" x14ac:dyDescent="0.3"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</row>
    <row r="366" spans="25:40" x14ac:dyDescent="0.3"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</row>
    <row r="367" spans="25:40" x14ac:dyDescent="0.3"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</row>
    <row r="368" spans="25:40" x14ac:dyDescent="0.3"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</row>
    <row r="369" spans="25:40" x14ac:dyDescent="0.3"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</row>
    <row r="370" spans="25:40" x14ac:dyDescent="0.3"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</row>
    <row r="371" spans="25:40" x14ac:dyDescent="0.3"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</row>
    <row r="372" spans="25:40" x14ac:dyDescent="0.3"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</row>
    <row r="373" spans="25:40" x14ac:dyDescent="0.3"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</row>
    <row r="374" spans="25:40" x14ac:dyDescent="0.3"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</row>
    <row r="375" spans="25:40" x14ac:dyDescent="0.3"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</row>
    <row r="376" spans="25:40" x14ac:dyDescent="0.3"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</row>
    <row r="377" spans="25:40" x14ac:dyDescent="0.3"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</row>
    <row r="378" spans="25:40" x14ac:dyDescent="0.3"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</row>
    <row r="379" spans="25:40" x14ac:dyDescent="0.3"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</row>
    <row r="380" spans="25:40" x14ac:dyDescent="0.3"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</row>
    <row r="381" spans="25:40" x14ac:dyDescent="0.3"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</row>
    <row r="382" spans="25:40" x14ac:dyDescent="0.3"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</row>
    <row r="383" spans="25:40" x14ac:dyDescent="0.3"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</row>
    <row r="384" spans="25:40" x14ac:dyDescent="0.3"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</row>
    <row r="385" spans="25:40" x14ac:dyDescent="0.3"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</row>
    <row r="386" spans="25:40" x14ac:dyDescent="0.3"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</row>
    <row r="387" spans="25:40" x14ac:dyDescent="0.3"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</row>
    <row r="388" spans="25:40" x14ac:dyDescent="0.3"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</row>
    <row r="389" spans="25:40" x14ac:dyDescent="0.3"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</row>
    <row r="390" spans="25:40" x14ac:dyDescent="0.3"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</row>
    <row r="391" spans="25:40" x14ac:dyDescent="0.3"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</row>
    <row r="392" spans="25:40" x14ac:dyDescent="0.3"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</row>
    <row r="393" spans="25:40" x14ac:dyDescent="0.3"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</row>
    <row r="394" spans="25:40" x14ac:dyDescent="0.3"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</row>
    <row r="395" spans="25:40" x14ac:dyDescent="0.3"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</row>
    <row r="396" spans="25:40" x14ac:dyDescent="0.3"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</row>
    <row r="397" spans="25:40" x14ac:dyDescent="0.3"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</row>
    <row r="398" spans="25:40" x14ac:dyDescent="0.3"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</row>
    <row r="399" spans="25:40" x14ac:dyDescent="0.3"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</row>
    <row r="400" spans="25:40" x14ac:dyDescent="0.3"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</row>
    <row r="401" spans="25:40" x14ac:dyDescent="0.3"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</row>
    <row r="402" spans="25:40" x14ac:dyDescent="0.3"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</row>
    <row r="403" spans="25:40" x14ac:dyDescent="0.3"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</row>
    <row r="404" spans="25:40" x14ac:dyDescent="0.3"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</row>
    <row r="405" spans="25:40" x14ac:dyDescent="0.3"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</row>
    <row r="406" spans="25:40" x14ac:dyDescent="0.3"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</row>
    <row r="407" spans="25:40" x14ac:dyDescent="0.3"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</row>
    <row r="408" spans="25:40" x14ac:dyDescent="0.3"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</row>
    <row r="409" spans="25:40" x14ac:dyDescent="0.3"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</row>
    <row r="410" spans="25:40" x14ac:dyDescent="0.3"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</row>
    <row r="411" spans="25:40" x14ac:dyDescent="0.3"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</row>
    <row r="412" spans="25:40" x14ac:dyDescent="0.3"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</row>
    <row r="413" spans="25:40" x14ac:dyDescent="0.3"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</row>
    <row r="414" spans="25:40" x14ac:dyDescent="0.3"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</row>
    <row r="415" spans="25:40" x14ac:dyDescent="0.3"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</row>
    <row r="416" spans="25:40" x14ac:dyDescent="0.3"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</row>
    <row r="417" spans="25:40" x14ac:dyDescent="0.3"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</row>
    <row r="418" spans="25:40" x14ac:dyDescent="0.3"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</row>
    <row r="419" spans="25:40" x14ac:dyDescent="0.3"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</row>
    <row r="420" spans="25:40" x14ac:dyDescent="0.3"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</row>
    <row r="421" spans="25:40" x14ac:dyDescent="0.3"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</row>
    <row r="422" spans="25:40" x14ac:dyDescent="0.3"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</row>
    <row r="423" spans="25:40" x14ac:dyDescent="0.3"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</row>
    <row r="424" spans="25:40" x14ac:dyDescent="0.3"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</row>
    <row r="425" spans="25:40" x14ac:dyDescent="0.3"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</row>
    <row r="426" spans="25:40" x14ac:dyDescent="0.3"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</row>
    <row r="427" spans="25:40" x14ac:dyDescent="0.3"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</row>
    <row r="428" spans="25:40" x14ac:dyDescent="0.3"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</row>
    <row r="429" spans="25:40" x14ac:dyDescent="0.3"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</row>
    <row r="430" spans="25:40" x14ac:dyDescent="0.3"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</row>
    <row r="431" spans="25:40" x14ac:dyDescent="0.3"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</row>
    <row r="432" spans="25:40" x14ac:dyDescent="0.3"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</row>
    <row r="433" spans="25:40" x14ac:dyDescent="0.3"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</row>
    <row r="434" spans="25:40" x14ac:dyDescent="0.3"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</row>
    <row r="435" spans="25:40" x14ac:dyDescent="0.3"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</row>
    <row r="436" spans="25:40" x14ac:dyDescent="0.3"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</row>
    <row r="437" spans="25:40" x14ac:dyDescent="0.3"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</row>
    <row r="438" spans="25:40" x14ac:dyDescent="0.3"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</row>
    <row r="439" spans="25:40" x14ac:dyDescent="0.3"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</row>
    <row r="440" spans="25:40" x14ac:dyDescent="0.3"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</row>
    <row r="441" spans="25:40" x14ac:dyDescent="0.3"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</row>
    <row r="442" spans="25:40" x14ac:dyDescent="0.3"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</row>
    <row r="443" spans="25:40" x14ac:dyDescent="0.3"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</row>
    <row r="444" spans="25:40" x14ac:dyDescent="0.3"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</row>
    <row r="445" spans="25:40" x14ac:dyDescent="0.3"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</row>
    <row r="446" spans="25:40" x14ac:dyDescent="0.3"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</row>
    <row r="447" spans="25:40" x14ac:dyDescent="0.3"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</row>
    <row r="448" spans="25:40" x14ac:dyDescent="0.3"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</row>
    <row r="449" spans="25:40" x14ac:dyDescent="0.3"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</row>
    <row r="450" spans="25:40" x14ac:dyDescent="0.3"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</row>
    <row r="451" spans="25:40" x14ac:dyDescent="0.3"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</row>
    <row r="452" spans="25:40" x14ac:dyDescent="0.3"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</row>
    <row r="453" spans="25:40" x14ac:dyDescent="0.3"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</row>
    <row r="454" spans="25:40" x14ac:dyDescent="0.3"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</row>
    <row r="455" spans="25:40" x14ac:dyDescent="0.3"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</row>
    <row r="456" spans="25:40" x14ac:dyDescent="0.3"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</row>
    <row r="457" spans="25:40" x14ac:dyDescent="0.3"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</row>
    <row r="458" spans="25:40" x14ac:dyDescent="0.3"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</row>
    <row r="459" spans="25:40" x14ac:dyDescent="0.3"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</row>
    <row r="460" spans="25:40" x14ac:dyDescent="0.3"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</row>
    <row r="461" spans="25:40" x14ac:dyDescent="0.3"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</row>
    <row r="462" spans="25:40" x14ac:dyDescent="0.3"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</row>
    <row r="463" spans="25:40" x14ac:dyDescent="0.3"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</row>
    <row r="464" spans="25:40" x14ac:dyDescent="0.3"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</row>
    <row r="465" spans="25:40" x14ac:dyDescent="0.3"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</row>
    <row r="466" spans="25:40" x14ac:dyDescent="0.3"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</row>
    <row r="467" spans="25:40" x14ac:dyDescent="0.3"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</row>
    <row r="468" spans="25:40" x14ac:dyDescent="0.3"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</row>
    <row r="469" spans="25:40" x14ac:dyDescent="0.3"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</row>
    <row r="470" spans="25:40" x14ac:dyDescent="0.3"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</row>
    <row r="471" spans="25:40" x14ac:dyDescent="0.3"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</row>
    <row r="472" spans="25:40" x14ac:dyDescent="0.3"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</row>
    <row r="473" spans="25:40" x14ac:dyDescent="0.3"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</row>
    <row r="474" spans="25:40" x14ac:dyDescent="0.3"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</row>
    <row r="475" spans="25:40" x14ac:dyDescent="0.3"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</row>
    <row r="476" spans="25:40" x14ac:dyDescent="0.3"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</row>
    <row r="477" spans="25:40" x14ac:dyDescent="0.3"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</row>
    <row r="478" spans="25:40" x14ac:dyDescent="0.3"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</row>
    <row r="479" spans="25:40" x14ac:dyDescent="0.3"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</row>
    <row r="480" spans="25:40" x14ac:dyDescent="0.3"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</row>
    <row r="481" spans="25:40" x14ac:dyDescent="0.3"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</row>
    <row r="482" spans="25:40" x14ac:dyDescent="0.3"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</row>
    <row r="483" spans="25:40" x14ac:dyDescent="0.3"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</row>
    <row r="484" spans="25:40" x14ac:dyDescent="0.3"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</row>
    <row r="485" spans="25:40" x14ac:dyDescent="0.3"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</row>
    <row r="486" spans="25:40" x14ac:dyDescent="0.3"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</row>
    <row r="487" spans="25:40" x14ac:dyDescent="0.3"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</row>
    <row r="488" spans="25:40" x14ac:dyDescent="0.3"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</row>
    <row r="489" spans="25:40" x14ac:dyDescent="0.3"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</row>
    <row r="490" spans="25:40" x14ac:dyDescent="0.3"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</row>
    <row r="491" spans="25:40" x14ac:dyDescent="0.3"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</row>
    <row r="492" spans="25:40" x14ac:dyDescent="0.3"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</row>
    <row r="493" spans="25:40" x14ac:dyDescent="0.3"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</row>
    <row r="494" spans="25:40" x14ac:dyDescent="0.3"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</row>
    <row r="495" spans="25:40" x14ac:dyDescent="0.3"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</row>
    <row r="496" spans="25:40" x14ac:dyDescent="0.3"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</row>
    <row r="497" spans="25:40" x14ac:dyDescent="0.3"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</row>
    <row r="498" spans="25:40" x14ac:dyDescent="0.3"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</row>
    <row r="499" spans="25:40" x14ac:dyDescent="0.3"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</row>
    <row r="500" spans="25:40" x14ac:dyDescent="0.3"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</row>
    <row r="501" spans="25:40" x14ac:dyDescent="0.3"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</row>
    <row r="502" spans="25:40" x14ac:dyDescent="0.3"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</row>
    <row r="503" spans="25:40" x14ac:dyDescent="0.3"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</row>
    <row r="504" spans="25:40" x14ac:dyDescent="0.3"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</row>
    <row r="505" spans="25:40" x14ac:dyDescent="0.3"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</row>
    <row r="506" spans="25:40" x14ac:dyDescent="0.3"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</row>
    <row r="507" spans="25:40" x14ac:dyDescent="0.3"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</row>
    <row r="508" spans="25:40" x14ac:dyDescent="0.3"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</row>
    <row r="509" spans="25:40" x14ac:dyDescent="0.3"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</row>
    <row r="510" spans="25:40" x14ac:dyDescent="0.3"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</row>
    <row r="511" spans="25:40" x14ac:dyDescent="0.3"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</row>
    <row r="512" spans="25:40" x14ac:dyDescent="0.3"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</row>
    <row r="513" spans="25:40" x14ac:dyDescent="0.3"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</row>
    <row r="514" spans="25:40" x14ac:dyDescent="0.3"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</row>
    <row r="515" spans="25:40" x14ac:dyDescent="0.3"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</row>
    <row r="516" spans="25:40" x14ac:dyDescent="0.3"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</row>
    <row r="517" spans="25:40" x14ac:dyDescent="0.3"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</row>
    <row r="518" spans="25:40" x14ac:dyDescent="0.3"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</row>
    <row r="519" spans="25:40" x14ac:dyDescent="0.3"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</row>
    <row r="520" spans="25:40" x14ac:dyDescent="0.3"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</row>
    <row r="521" spans="25:40" x14ac:dyDescent="0.3"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</row>
    <row r="522" spans="25:40" x14ac:dyDescent="0.3"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</row>
    <row r="523" spans="25:40" x14ac:dyDescent="0.3"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</row>
    <row r="524" spans="25:40" x14ac:dyDescent="0.3"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</row>
    <row r="525" spans="25:40" x14ac:dyDescent="0.3"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</row>
    <row r="526" spans="25:40" x14ac:dyDescent="0.3"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</row>
    <row r="527" spans="25:40" x14ac:dyDescent="0.3"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</row>
    <row r="528" spans="25:40" x14ac:dyDescent="0.3"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</row>
    <row r="529" spans="25:40" x14ac:dyDescent="0.3"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</row>
    <row r="530" spans="25:40" x14ac:dyDescent="0.3"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</row>
    <row r="531" spans="25:40" x14ac:dyDescent="0.3"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</row>
    <row r="532" spans="25:40" x14ac:dyDescent="0.3"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</row>
    <row r="533" spans="25:40" x14ac:dyDescent="0.3"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</row>
    <row r="534" spans="25:40" x14ac:dyDescent="0.3"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</row>
    <row r="535" spans="25:40" x14ac:dyDescent="0.3"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</row>
    <row r="536" spans="25:40" x14ac:dyDescent="0.3"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</row>
    <row r="537" spans="25:40" x14ac:dyDescent="0.3"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</row>
    <row r="538" spans="25:40" x14ac:dyDescent="0.3"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</row>
    <row r="539" spans="25:40" x14ac:dyDescent="0.3"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</row>
    <row r="540" spans="25:40" x14ac:dyDescent="0.3"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</row>
    <row r="541" spans="25:40" x14ac:dyDescent="0.3"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</row>
    <row r="542" spans="25:40" x14ac:dyDescent="0.3"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</row>
    <row r="543" spans="25:40" x14ac:dyDescent="0.3"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</row>
    <row r="544" spans="25:40" x14ac:dyDescent="0.3"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</row>
    <row r="545" spans="25:40" x14ac:dyDescent="0.3"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</row>
    <row r="546" spans="25:40" x14ac:dyDescent="0.3"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</row>
    <row r="547" spans="25:40" x14ac:dyDescent="0.3"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</row>
    <row r="548" spans="25:40" x14ac:dyDescent="0.3"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</row>
    <row r="549" spans="25:40" x14ac:dyDescent="0.3"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</row>
    <row r="550" spans="25:40" x14ac:dyDescent="0.3"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</row>
    <row r="551" spans="25:40" x14ac:dyDescent="0.3"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</row>
    <row r="552" spans="25:40" x14ac:dyDescent="0.3"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</row>
    <row r="553" spans="25:40" x14ac:dyDescent="0.3"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</row>
    <row r="554" spans="25:40" x14ac:dyDescent="0.3"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</row>
    <row r="555" spans="25:40" x14ac:dyDescent="0.3"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</row>
    <row r="556" spans="25:40" x14ac:dyDescent="0.3"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</row>
    <row r="557" spans="25:40" x14ac:dyDescent="0.3"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</row>
    <row r="558" spans="25:40" x14ac:dyDescent="0.3"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</row>
    <row r="559" spans="25:40" x14ac:dyDescent="0.3"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</row>
    <row r="560" spans="25:40" x14ac:dyDescent="0.3"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</row>
    <row r="561" spans="25:40" x14ac:dyDescent="0.3"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</row>
    <row r="562" spans="25:40" x14ac:dyDescent="0.3"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</row>
    <row r="563" spans="25:40" x14ac:dyDescent="0.3"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</row>
    <row r="564" spans="25:40" x14ac:dyDescent="0.3"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</row>
    <row r="565" spans="25:40" x14ac:dyDescent="0.3"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</row>
    <row r="566" spans="25:40" x14ac:dyDescent="0.3"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</row>
    <row r="567" spans="25:40" x14ac:dyDescent="0.3"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</row>
    <row r="568" spans="25:40" x14ac:dyDescent="0.3"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</row>
    <row r="569" spans="25:40" x14ac:dyDescent="0.3"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</row>
    <row r="570" spans="25:40" x14ac:dyDescent="0.3"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</row>
    <row r="571" spans="25:40" x14ac:dyDescent="0.3"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</row>
    <row r="572" spans="25:40" x14ac:dyDescent="0.3"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</row>
    <row r="573" spans="25:40" x14ac:dyDescent="0.3"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</row>
    <row r="574" spans="25:40" x14ac:dyDescent="0.3"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</row>
    <row r="575" spans="25:40" x14ac:dyDescent="0.3"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</row>
    <row r="576" spans="25:40" x14ac:dyDescent="0.3"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</row>
    <row r="577" spans="25:40" x14ac:dyDescent="0.3"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</row>
    <row r="578" spans="25:40" x14ac:dyDescent="0.3"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</row>
    <row r="579" spans="25:40" x14ac:dyDescent="0.3"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</row>
    <row r="580" spans="25:40" x14ac:dyDescent="0.3"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</row>
    <row r="581" spans="25:40" x14ac:dyDescent="0.3"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</row>
    <row r="582" spans="25:40" x14ac:dyDescent="0.3"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</row>
    <row r="583" spans="25:40" x14ac:dyDescent="0.3"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</row>
    <row r="584" spans="25:40" x14ac:dyDescent="0.3"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</row>
    <row r="585" spans="25:40" x14ac:dyDescent="0.3"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</row>
    <row r="586" spans="25:40" x14ac:dyDescent="0.3"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</row>
    <row r="587" spans="25:40" x14ac:dyDescent="0.3"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</row>
    <row r="588" spans="25:40" x14ac:dyDescent="0.3"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</row>
    <row r="589" spans="25:40" x14ac:dyDescent="0.3"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</row>
    <row r="590" spans="25:40" x14ac:dyDescent="0.3"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</row>
    <row r="591" spans="25:40" x14ac:dyDescent="0.3"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</row>
    <row r="592" spans="25:40" x14ac:dyDescent="0.3"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</row>
    <row r="593" spans="25:40" x14ac:dyDescent="0.3"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</row>
    <row r="594" spans="25:40" x14ac:dyDescent="0.3"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</row>
    <row r="595" spans="25:40" x14ac:dyDescent="0.3"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</row>
    <row r="596" spans="25:40" x14ac:dyDescent="0.3"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</row>
    <row r="597" spans="25:40" x14ac:dyDescent="0.3"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</row>
    <row r="598" spans="25:40" x14ac:dyDescent="0.3"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</row>
    <row r="599" spans="25:40" x14ac:dyDescent="0.3"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</row>
    <row r="600" spans="25:40" x14ac:dyDescent="0.3"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</row>
    <row r="601" spans="25:40" x14ac:dyDescent="0.3"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</row>
    <row r="602" spans="25:40" x14ac:dyDescent="0.3"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</row>
    <row r="603" spans="25:40" x14ac:dyDescent="0.3"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</row>
    <row r="604" spans="25:40" x14ac:dyDescent="0.3"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</row>
    <row r="605" spans="25:40" x14ac:dyDescent="0.3"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</row>
    <row r="606" spans="25:40" x14ac:dyDescent="0.3"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</row>
    <row r="607" spans="25:40" x14ac:dyDescent="0.3"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</row>
    <row r="608" spans="25:40" x14ac:dyDescent="0.3"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</row>
    <row r="609" spans="25:40" x14ac:dyDescent="0.3"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</row>
    <row r="610" spans="25:40" x14ac:dyDescent="0.3"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</row>
    <row r="611" spans="25:40" x14ac:dyDescent="0.3"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</row>
    <row r="612" spans="25:40" x14ac:dyDescent="0.3"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</row>
    <row r="613" spans="25:40" x14ac:dyDescent="0.3"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</row>
    <row r="614" spans="25:40" x14ac:dyDescent="0.3"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</row>
    <row r="615" spans="25:40" x14ac:dyDescent="0.3"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</row>
    <row r="616" spans="25:40" x14ac:dyDescent="0.3"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</row>
    <row r="617" spans="25:40" x14ac:dyDescent="0.3"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</row>
    <row r="618" spans="25:40" x14ac:dyDescent="0.3"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</row>
    <row r="619" spans="25:40" x14ac:dyDescent="0.3"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</row>
    <row r="620" spans="25:40" x14ac:dyDescent="0.3"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</row>
    <row r="621" spans="25:40" x14ac:dyDescent="0.3"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</row>
    <row r="622" spans="25:40" x14ac:dyDescent="0.3"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</row>
    <row r="623" spans="25:40" x14ac:dyDescent="0.3"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</row>
    <row r="624" spans="25:40" x14ac:dyDescent="0.3"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</row>
    <row r="625" spans="25:40" x14ac:dyDescent="0.3"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</row>
    <row r="626" spans="25:40" x14ac:dyDescent="0.3"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</row>
    <row r="627" spans="25:40" x14ac:dyDescent="0.3"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</row>
    <row r="628" spans="25:40" x14ac:dyDescent="0.3"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</row>
    <row r="629" spans="25:40" x14ac:dyDescent="0.3"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</row>
    <row r="630" spans="25:40" x14ac:dyDescent="0.3"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</row>
    <row r="631" spans="25:40" x14ac:dyDescent="0.3"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</row>
    <row r="632" spans="25:40" x14ac:dyDescent="0.3"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</row>
    <row r="633" spans="25:40" x14ac:dyDescent="0.3"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</row>
    <row r="634" spans="25:40" x14ac:dyDescent="0.3"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</row>
    <row r="635" spans="25:40" x14ac:dyDescent="0.3"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</row>
    <row r="636" spans="25:40" x14ac:dyDescent="0.3"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</row>
    <row r="637" spans="25:40" x14ac:dyDescent="0.3"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</row>
    <row r="638" spans="25:40" x14ac:dyDescent="0.3"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</row>
    <row r="639" spans="25:40" x14ac:dyDescent="0.3"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</row>
    <row r="640" spans="25:40" x14ac:dyDescent="0.3"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</row>
    <row r="641" spans="25:40" x14ac:dyDescent="0.3"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</row>
    <row r="642" spans="25:40" x14ac:dyDescent="0.3"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</row>
    <row r="643" spans="25:40" x14ac:dyDescent="0.3"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</row>
    <row r="644" spans="25:40" x14ac:dyDescent="0.3"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</row>
    <row r="645" spans="25:40" x14ac:dyDescent="0.3"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</row>
    <row r="646" spans="25:40" x14ac:dyDescent="0.3"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</row>
    <row r="647" spans="25:40" x14ac:dyDescent="0.3"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</row>
    <row r="648" spans="25:40" x14ac:dyDescent="0.3"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</row>
    <row r="649" spans="25:40" x14ac:dyDescent="0.3"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</row>
    <row r="650" spans="25:40" x14ac:dyDescent="0.3"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</row>
    <row r="651" spans="25:40" x14ac:dyDescent="0.3"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</row>
    <row r="652" spans="25:40" x14ac:dyDescent="0.3"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</row>
    <row r="653" spans="25:40" x14ac:dyDescent="0.3"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</row>
    <row r="654" spans="25:40" x14ac:dyDescent="0.3"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</row>
    <row r="655" spans="25:40" x14ac:dyDescent="0.3"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</row>
    <row r="656" spans="25:40" x14ac:dyDescent="0.3"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</row>
    <row r="657" spans="25:40" x14ac:dyDescent="0.3"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</row>
    <row r="658" spans="25:40" x14ac:dyDescent="0.3"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</row>
    <row r="659" spans="25:40" x14ac:dyDescent="0.3"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</row>
    <row r="660" spans="25:40" x14ac:dyDescent="0.3"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</row>
    <row r="661" spans="25:40" x14ac:dyDescent="0.3"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</row>
    <row r="662" spans="25:40" x14ac:dyDescent="0.3"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</row>
    <row r="663" spans="25:40" x14ac:dyDescent="0.3"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</row>
    <row r="664" spans="25:40" x14ac:dyDescent="0.3"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</row>
    <row r="665" spans="25:40" x14ac:dyDescent="0.3"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</row>
    <row r="666" spans="25:40" x14ac:dyDescent="0.3"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</row>
    <row r="667" spans="25:40" x14ac:dyDescent="0.3"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</row>
    <row r="668" spans="25:40" x14ac:dyDescent="0.3"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</row>
    <row r="669" spans="25:40" x14ac:dyDescent="0.3"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</row>
    <row r="670" spans="25:40" x14ac:dyDescent="0.3"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</row>
    <row r="671" spans="25:40" x14ac:dyDescent="0.3"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</row>
    <row r="672" spans="25:40" x14ac:dyDescent="0.3"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</row>
    <row r="673" spans="25:40" x14ac:dyDescent="0.3"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</row>
    <row r="674" spans="25:40" x14ac:dyDescent="0.3"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</row>
    <row r="675" spans="25:40" x14ac:dyDescent="0.3"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</row>
    <row r="676" spans="25:40" x14ac:dyDescent="0.3"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</row>
    <row r="677" spans="25:40" x14ac:dyDescent="0.3"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</row>
    <row r="678" spans="25:40" x14ac:dyDescent="0.3"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</row>
    <row r="679" spans="25:40" x14ac:dyDescent="0.3"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</row>
    <row r="680" spans="25:40" x14ac:dyDescent="0.3"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</row>
    <row r="681" spans="25:40" x14ac:dyDescent="0.3"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</row>
    <row r="682" spans="25:40" x14ac:dyDescent="0.3"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</row>
    <row r="683" spans="25:40" x14ac:dyDescent="0.3"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</row>
    <row r="684" spans="25:40" x14ac:dyDescent="0.3"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</row>
    <row r="685" spans="25:40" x14ac:dyDescent="0.3"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</row>
    <row r="686" spans="25:40" x14ac:dyDescent="0.3"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</row>
    <row r="687" spans="25:40" x14ac:dyDescent="0.3"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</row>
    <row r="688" spans="25:40" x14ac:dyDescent="0.3"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</row>
    <row r="689" spans="25:40" x14ac:dyDescent="0.3"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</row>
    <row r="690" spans="25:40" x14ac:dyDescent="0.3"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</row>
    <row r="691" spans="25:40" x14ac:dyDescent="0.3"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</row>
    <row r="692" spans="25:40" x14ac:dyDescent="0.3"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</row>
    <row r="693" spans="25:40" x14ac:dyDescent="0.3"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</row>
    <row r="694" spans="25:40" x14ac:dyDescent="0.3"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</row>
    <row r="695" spans="25:40" x14ac:dyDescent="0.3"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</row>
    <row r="696" spans="25:40" x14ac:dyDescent="0.3"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</row>
    <row r="697" spans="25:40" x14ac:dyDescent="0.3"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</row>
    <row r="698" spans="25:40" x14ac:dyDescent="0.3"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</row>
    <row r="699" spans="25:40" x14ac:dyDescent="0.3"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</row>
    <row r="700" spans="25:40" x14ac:dyDescent="0.3"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</row>
    <row r="701" spans="25:40" x14ac:dyDescent="0.3"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</row>
    <row r="702" spans="25:40" x14ac:dyDescent="0.3"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</row>
    <row r="703" spans="25:40" x14ac:dyDescent="0.3"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</row>
    <row r="704" spans="25:40" x14ac:dyDescent="0.3"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</row>
    <row r="705" spans="25:40" x14ac:dyDescent="0.3"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</row>
    <row r="706" spans="25:40" x14ac:dyDescent="0.3"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</row>
    <row r="707" spans="25:40" x14ac:dyDescent="0.3"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</row>
    <row r="708" spans="25:40" x14ac:dyDescent="0.3"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</row>
    <row r="709" spans="25:40" x14ac:dyDescent="0.3"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</row>
    <row r="710" spans="25:40" x14ac:dyDescent="0.3"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</row>
    <row r="711" spans="25:40" x14ac:dyDescent="0.3"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</row>
    <row r="712" spans="25:40" x14ac:dyDescent="0.3"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</row>
    <row r="713" spans="25:40" x14ac:dyDescent="0.3"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</row>
    <row r="714" spans="25:40" x14ac:dyDescent="0.3"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</row>
    <row r="715" spans="25:40" x14ac:dyDescent="0.3"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</row>
    <row r="716" spans="25:40" x14ac:dyDescent="0.3"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</row>
    <row r="717" spans="25:40" x14ac:dyDescent="0.3"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</row>
  </sheetData>
  <autoFilter ref="D6:W173" xr:uid="{00000000-0001-0000-0000-000000000000}">
    <filterColumn colId="0" showButton="0"/>
    <filterColumn colId="10" showButton="0"/>
  </autoFilter>
  <mergeCells count="20">
    <mergeCell ref="D6:E7"/>
    <mergeCell ref="H6:H9"/>
    <mergeCell ref="N6:O7"/>
    <mergeCell ref="D8:D9"/>
    <mergeCell ref="E8:E9"/>
    <mergeCell ref="M6:M9"/>
    <mergeCell ref="N8:N9"/>
    <mergeCell ref="F6:F9"/>
    <mergeCell ref="V6:V9"/>
    <mergeCell ref="W6:W9"/>
    <mergeCell ref="G6:G9"/>
    <mergeCell ref="I6:I9"/>
    <mergeCell ref="J6:J9"/>
    <mergeCell ref="K6:K9"/>
    <mergeCell ref="L6:L9"/>
    <mergeCell ref="P6:P9"/>
    <mergeCell ref="Q6:Q9"/>
    <mergeCell ref="R6:R9"/>
    <mergeCell ref="T6:T9"/>
    <mergeCell ref="S6:S9"/>
  </mergeCells>
  <phoneticPr fontId="7" type="noConversion"/>
  <conditionalFormatting sqref="P10:P172">
    <cfRule type="cellIs" dxfId="1" priority="1" operator="greaterThan">
      <formula>2500</formula>
    </cfRule>
  </conditionalFormatting>
  <conditionalFormatting sqref="Q10:Q172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n J i W B 0 Q T N K l A A A A 9 g A A A B I A H A B D b 2 5 m a W c v U G F j a 2 F n Z S 5 4 b W w g o h g A K K A U A A A A A A A A A A A A A A A A A A A A A A A A A A A A h Y + x D o I w G I R f h X S n L d U Y Q n 7 K Y N w k M S E x r k 2 p 0 A j F 0 G J 5 N w c f y V c Q o 6 i b 4 9 1 9 l 9 z d r z f I x r Y J L q q 3 u j M p i j B F g T K y K 7 W p U j S 4 Y x i j j M N O y J O o V D D B x i a j 1 S m q n T s n h H j v s V / g r q 8 I o z Q i h 3 x b y F q 1 I t T G O m G k Q p 9 W + b + F O O x f Y z j D E V v i F Y s x B T K b k G v z B d i 0 9 5 n + m L A e G j f 0 i i s b b g o g s w T y / s A f U E s D B B Q A A g A I A I 5 y Y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c m J Y K I p H u A 4 A A A A R A A A A E w A c A E Z v c m 1 1 b G F z L 1 N l Y 3 R p b 2 4 x L m 0 g o h g A K K A U A A A A A A A A A A A A A A A A A A A A A A A A A A A A K 0 5 N L s n M z 1 M I h t C G 1 g B Q S w E C L Q A U A A I A C A C O c m J Y H R B M 0 q U A A A D 2 A A A A E g A A A A A A A A A A A A A A A A A A A A A A Q 2 9 u Z m l n L 1 B h Y 2 t h Z 2 U u e G 1 s U E s B A i 0 A F A A C A A g A j n J i W A / K 6 a u k A A A A 6 Q A A A B M A A A A A A A A A A A A A A A A A 8 Q A A A F t D b 2 5 0 Z W 5 0 X 1 R 5 c G V z X S 5 4 b W x Q S w E C L Q A U A A I A C A C O c m J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l G C A 4 j 7 S k S U Y S J 5 8 M T x E w A A A A A C A A A A A A A D Z g A A w A A A A B A A A A C S f v 3 o q R M 7 S k O i F t U 5 c 8 d w A A A A A A S A A A C g A A A A E A A A A J v T j k D z l Y C G 3 4 l O P H C m 4 J x Q A A A A A k h C G k d k E O b L B m d 6 V I a Q 2 f x B U 9 8 L w b V o 2 L v 6 + B s p 3 T 7 i M l i 8 F 1 S j p X h g 9 n S b V R H A X T k j c c p 2 n j r U H n b K q 2 t x j 5 A 5 M Y m E + C F s T / y 6 r N M R 4 x A U A A A A K 0 O S k X x q x B H d 4 / P J G v + D q J P y H 8 I = < / D a t a M a s h u p > 
</file>

<file path=customXml/itemProps1.xml><?xml version="1.0" encoding="utf-8"?>
<ds:datastoreItem xmlns:ds="http://schemas.openxmlformats.org/officeDocument/2006/customXml" ds:itemID="{63A2D58B-E3FF-4987-98C5-E8BACBD6C0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MANEJO DE LA HOJA</vt:lpstr>
      <vt:lpstr>MANEJO DE LA HOJA CONTROL</vt:lpstr>
      <vt:lpstr>Comprobador de calendario</vt:lpstr>
      <vt:lpstr>Control de fugas</vt:lpstr>
      <vt:lpstr>Hoja1</vt:lpstr>
      <vt:lpstr>Hoja3</vt:lpstr>
      <vt:lpstr>REFRIGERANTES</vt:lpstr>
      <vt:lpstr>'Comprobador de calendario'!Área_de_impresión</vt:lpstr>
      <vt:lpstr>'Control de fugas'!Área_de_impresión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Rial</dc:creator>
  <cp:lastModifiedBy>Mario Rial</cp:lastModifiedBy>
  <dcterms:created xsi:type="dcterms:W3CDTF">2015-06-05T18:19:34Z</dcterms:created>
  <dcterms:modified xsi:type="dcterms:W3CDTF">2025-09-03T13:40:36Z</dcterms:modified>
</cp:coreProperties>
</file>