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G:\Company Shared Folders\Departamento Tecnico\Mario\circulares miscelánea\2024\Circular 019.24\"/>
    </mc:Choice>
  </mc:AlternateContent>
  <xr:revisionPtr revIDLastSave="0" documentId="13_ncr:1_{52DA2CA6-F82E-443E-AE89-CC350DB92D52}" xr6:coauthVersionLast="47" xr6:coauthVersionMax="47" xr10:uidLastSave="{00000000-0000-0000-0000-000000000000}"/>
  <bookViews>
    <workbookView xWindow="-108" yWindow="-108" windowWidth="23256" windowHeight="12456" firstSheet="1" activeTab="2" xr2:uid="{00000000-000D-0000-FFFF-FFFF00000000}"/>
  </bookViews>
  <sheets>
    <sheet name="MANEJO DE LA HOJA" sheetId="5" r:id="rId1"/>
    <sheet name="MANEJO DE LA HOJA CONTROL" sheetId="7" r:id="rId2"/>
    <sheet name="Comprobador de calendario" sheetId="2" r:id="rId3"/>
    <sheet name="Control de fugas" sheetId="6" r:id="rId4"/>
    <sheet name="Hoja1" sheetId="8" state="hidden" r:id="rId5"/>
    <sheet name="Hoja3" sheetId="4" state="hidden" r:id="rId6"/>
    <sheet name="REFRIGERANTES" sheetId="1" state="hidden" r:id="rId7"/>
  </sheets>
  <definedNames>
    <definedName name="_xlnm._FilterDatabase" localSheetId="6" hidden="1">REFRIGERANTES!$D$6:$W$173</definedName>
    <definedName name="_xlnm.Print_Area" localSheetId="2">'Comprobador de calendario'!$A$1:$L$78</definedName>
    <definedName name="_xlnm.Print_Area" localSheetId="3">'Control de fugas'!$A$1:$L$19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13" i="2" l="1"/>
  <c r="J10" i="2"/>
  <c r="J7" i="2"/>
  <c r="F7" i="2"/>
  <c r="A13" i="6"/>
  <c r="J10" i="6"/>
  <c r="J7" i="6"/>
  <c r="F7" i="6"/>
  <c r="T172" i="1"/>
  <c r="V173" i="1"/>
  <c r="W173" i="1"/>
  <c r="V174" i="1"/>
  <c r="W174" i="1"/>
  <c r="V175" i="1"/>
  <c r="W175" i="1"/>
  <c r="G14" i="6" l="1"/>
  <c r="L70" i="2"/>
  <c r="K13" i="6" l="1"/>
  <c r="I17" i="6" s="1"/>
  <c r="F10" i="6"/>
  <c r="G10" i="6"/>
  <c r="I10" i="6"/>
  <c r="F44" i="2"/>
  <c r="G74" i="2"/>
  <c r="A44" i="2"/>
  <c r="K70" i="2"/>
  <c r="D51" i="2"/>
  <c r="H51" i="2"/>
  <c r="C44" i="2"/>
  <c r="G66" i="2"/>
  <c r="F13" i="2"/>
  <c r="B65" i="2"/>
  <c r="A51" i="2"/>
  <c r="A70" i="2"/>
  <c r="C51" i="2"/>
  <c r="J66" i="2"/>
  <c r="G51" i="2"/>
  <c r="K66" i="2"/>
  <c r="D65" i="2"/>
  <c r="E65" i="2"/>
  <c r="E57" i="2"/>
  <c r="H70" i="2"/>
  <c r="E51" i="2"/>
  <c r="H57" i="2"/>
  <c r="F70" i="2"/>
  <c r="A65" i="2"/>
  <c r="A74" i="2"/>
  <c r="I44" i="2"/>
  <c r="C65" i="2"/>
  <c r="L66" i="2"/>
  <c r="J70" i="2"/>
  <c r="C57" i="2"/>
  <c r="F66" i="2"/>
  <c r="A57" i="2"/>
  <c r="J57" i="2"/>
  <c r="H66" i="2"/>
  <c r="D70" i="2"/>
  <c r="I66" i="2"/>
  <c r="T125" i="1" l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F32" i="2" l="1"/>
  <c r="J20" i="2"/>
  <c r="A30" i="2"/>
  <c r="F20" i="2"/>
  <c r="A25" i="2"/>
  <c r="F25" i="2"/>
  <c r="A19" i="2"/>
  <c r="F28" i="2"/>
  <c r="F10" i="2"/>
  <c r="V10" i="1"/>
  <c r="V12" i="1"/>
  <c r="V11" i="1"/>
  <c r="W11" i="1"/>
  <c r="W12" i="1"/>
  <c r="V13" i="1"/>
  <c r="W13" i="1"/>
  <c r="V14" i="1"/>
  <c r="W14" i="1"/>
  <c r="V15" i="1"/>
  <c r="W15" i="1"/>
  <c r="V16" i="1"/>
  <c r="W16" i="1"/>
  <c r="V17" i="1"/>
  <c r="W17" i="1"/>
  <c r="V18" i="1"/>
  <c r="W18" i="1"/>
  <c r="V19" i="1"/>
  <c r="W19" i="1"/>
  <c r="V20" i="1"/>
  <c r="W20" i="1"/>
  <c r="V21" i="1"/>
  <c r="W21" i="1"/>
  <c r="V22" i="1"/>
  <c r="W22" i="1"/>
  <c r="V23" i="1"/>
  <c r="W23" i="1"/>
  <c r="V24" i="1"/>
  <c r="W24" i="1"/>
  <c r="V25" i="1"/>
  <c r="W25" i="1"/>
  <c r="V26" i="1"/>
  <c r="W26" i="1"/>
  <c r="V27" i="1"/>
  <c r="W27" i="1"/>
  <c r="V28" i="1"/>
  <c r="W28" i="1"/>
  <c r="V29" i="1"/>
  <c r="W29" i="1"/>
  <c r="V30" i="1"/>
  <c r="W30" i="1"/>
  <c r="V31" i="1"/>
  <c r="W31" i="1"/>
  <c r="V32" i="1"/>
  <c r="W32" i="1"/>
  <c r="V33" i="1"/>
  <c r="W33" i="1"/>
  <c r="V34" i="1"/>
  <c r="W34" i="1"/>
  <c r="V35" i="1"/>
  <c r="W35" i="1"/>
  <c r="V36" i="1"/>
  <c r="W36" i="1"/>
  <c r="V37" i="1"/>
  <c r="W37" i="1"/>
  <c r="V38" i="1"/>
  <c r="W38" i="1"/>
  <c r="V39" i="1"/>
  <c r="W39" i="1"/>
  <c r="V40" i="1"/>
  <c r="W40" i="1"/>
  <c r="V41" i="1"/>
  <c r="W41" i="1"/>
  <c r="V42" i="1"/>
  <c r="W42" i="1"/>
  <c r="V43" i="1"/>
  <c r="W43" i="1"/>
  <c r="V44" i="1"/>
  <c r="W44" i="1"/>
  <c r="V45" i="1"/>
  <c r="W45" i="1"/>
  <c r="V46" i="1"/>
  <c r="W46" i="1"/>
  <c r="V47" i="1"/>
  <c r="W47" i="1"/>
  <c r="V48" i="1"/>
  <c r="W48" i="1"/>
  <c r="V49" i="1"/>
  <c r="W49" i="1"/>
  <c r="V50" i="1"/>
  <c r="W50" i="1"/>
  <c r="V51" i="1"/>
  <c r="W51" i="1"/>
  <c r="V52" i="1"/>
  <c r="W52" i="1"/>
  <c r="V53" i="1"/>
  <c r="W53" i="1"/>
  <c r="V54" i="1"/>
  <c r="W54" i="1"/>
  <c r="V55" i="1"/>
  <c r="W55" i="1"/>
  <c r="V56" i="1"/>
  <c r="W56" i="1"/>
  <c r="V57" i="1"/>
  <c r="W57" i="1"/>
  <c r="V58" i="1"/>
  <c r="W58" i="1"/>
  <c r="V59" i="1"/>
  <c r="W59" i="1"/>
  <c r="V60" i="1"/>
  <c r="W60" i="1"/>
  <c r="V61" i="1"/>
  <c r="W61" i="1"/>
  <c r="V62" i="1"/>
  <c r="W62" i="1"/>
  <c r="V63" i="1"/>
  <c r="W63" i="1"/>
  <c r="V64" i="1"/>
  <c r="W64" i="1"/>
  <c r="V65" i="1"/>
  <c r="W65" i="1"/>
  <c r="V66" i="1"/>
  <c r="W66" i="1"/>
  <c r="V67" i="1"/>
  <c r="W67" i="1"/>
  <c r="V68" i="1"/>
  <c r="W68" i="1"/>
  <c r="V69" i="1"/>
  <c r="W69" i="1"/>
  <c r="V70" i="1"/>
  <c r="W70" i="1"/>
  <c r="V71" i="1"/>
  <c r="W71" i="1"/>
  <c r="V72" i="1"/>
  <c r="W72" i="1"/>
  <c r="V73" i="1"/>
  <c r="W73" i="1"/>
  <c r="V74" i="1"/>
  <c r="W74" i="1"/>
  <c r="V75" i="1"/>
  <c r="W75" i="1"/>
  <c r="V76" i="1"/>
  <c r="W76" i="1"/>
  <c r="V77" i="1"/>
  <c r="W77" i="1"/>
  <c r="V78" i="1"/>
  <c r="W78" i="1"/>
  <c r="V79" i="1"/>
  <c r="W79" i="1"/>
  <c r="V80" i="1"/>
  <c r="W80" i="1"/>
  <c r="V81" i="1"/>
  <c r="W81" i="1"/>
  <c r="V82" i="1"/>
  <c r="W82" i="1"/>
  <c r="V83" i="1"/>
  <c r="W83" i="1"/>
  <c r="V84" i="1"/>
  <c r="W84" i="1"/>
  <c r="V85" i="1"/>
  <c r="W85" i="1"/>
  <c r="V86" i="1"/>
  <c r="W86" i="1"/>
  <c r="V87" i="1"/>
  <c r="W87" i="1"/>
  <c r="V88" i="1"/>
  <c r="W88" i="1"/>
  <c r="V89" i="1"/>
  <c r="W89" i="1"/>
  <c r="V90" i="1"/>
  <c r="W90" i="1"/>
  <c r="V91" i="1"/>
  <c r="W91" i="1"/>
  <c r="V92" i="1"/>
  <c r="W92" i="1"/>
  <c r="V93" i="1"/>
  <c r="W93" i="1"/>
  <c r="V94" i="1"/>
  <c r="W94" i="1"/>
  <c r="V95" i="1"/>
  <c r="W95" i="1"/>
  <c r="V96" i="1"/>
  <c r="W96" i="1"/>
  <c r="V97" i="1"/>
  <c r="W97" i="1"/>
  <c r="V98" i="1"/>
  <c r="W98" i="1"/>
  <c r="V99" i="1"/>
  <c r="W99" i="1"/>
  <c r="V100" i="1"/>
  <c r="W100" i="1"/>
  <c r="V101" i="1"/>
  <c r="W101" i="1"/>
  <c r="V102" i="1"/>
  <c r="W102" i="1"/>
  <c r="V103" i="1"/>
  <c r="W103" i="1"/>
  <c r="V104" i="1"/>
  <c r="W104" i="1"/>
  <c r="V105" i="1"/>
  <c r="W105" i="1"/>
  <c r="V106" i="1"/>
  <c r="W106" i="1"/>
  <c r="V107" i="1"/>
  <c r="W107" i="1"/>
  <c r="V108" i="1"/>
  <c r="W108" i="1"/>
  <c r="V109" i="1"/>
  <c r="W109" i="1"/>
  <c r="V110" i="1"/>
  <c r="W110" i="1"/>
  <c r="V111" i="1"/>
  <c r="W111" i="1"/>
  <c r="V112" i="1"/>
  <c r="W112" i="1"/>
  <c r="V113" i="1"/>
  <c r="W113" i="1"/>
  <c r="V114" i="1"/>
  <c r="W114" i="1"/>
  <c r="V115" i="1"/>
  <c r="W115" i="1"/>
  <c r="V116" i="1"/>
  <c r="W116" i="1"/>
  <c r="V117" i="1"/>
  <c r="W117" i="1"/>
  <c r="V118" i="1"/>
  <c r="W118" i="1"/>
  <c r="V119" i="1"/>
  <c r="W119" i="1"/>
  <c r="V120" i="1"/>
  <c r="W120" i="1"/>
  <c r="V121" i="1"/>
  <c r="W121" i="1"/>
  <c r="V122" i="1"/>
  <c r="W122" i="1"/>
  <c r="V123" i="1"/>
  <c r="W123" i="1"/>
  <c r="V124" i="1"/>
  <c r="W124" i="1"/>
  <c r="V125" i="1"/>
  <c r="W125" i="1"/>
  <c r="V126" i="1"/>
  <c r="W126" i="1"/>
  <c r="V127" i="1"/>
  <c r="W127" i="1"/>
  <c r="V128" i="1"/>
  <c r="W128" i="1"/>
  <c r="V129" i="1"/>
  <c r="W129" i="1"/>
  <c r="V130" i="1"/>
  <c r="W130" i="1"/>
  <c r="V131" i="1"/>
  <c r="W131" i="1"/>
  <c r="V132" i="1"/>
  <c r="W132" i="1"/>
  <c r="V133" i="1"/>
  <c r="W133" i="1"/>
  <c r="V134" i="1"/>
  <c r="W134" i="1"/>
  <c r="V135" i="1"/>
  <c r="W135" i="1"/>
  <c r="V136" i="1"/>
  <c r="W136" i="1"/>
  <c r="V137" i="1"/>
  <c r="W137" i="1"/>
  <c r="V138" i="1"/>
  <c r="W138" i="1"/>
  <c r="V139" i="1"/>
  <c r="W139" i="1"/>
  <c r="V140" i="1"/>
  <c r="W140" i="1"/>
  <c r="V141" i="1"/>
  <c r="W141" i="1"/>
  <c r="V142" i="1"/>
  <c r="W142" i="1"/>
  <c r="V143" i="1"/>
  <c r="W143" i="1"/>
  <c r="V144" i="1"/>
  <c r="W144" i="1"/>
  <c r="V145" i="1"/>
  <c r="W145" i="1"/>
  <c r="V146" i="1"/>
  <c r="W146" i="1"/>
  <c r="V147" i="1"/>
  <c r="W147" i="1"/>
  <c r="V148" i="1"/>
  <c r="W148" i="1"/>
  <c r="V149" i="1"/>
  <c r="W149" i="1"/>
  <c r="V150" i="1"/>
  <c r="W150" i="1"/>
  <c r="V151" i="1"/>
  <c r="W151" i="1"/>
  <c r="V152" i="1"/>
  <c r="W152" i="1"/>
  <c r="V153" i="1"/>
  <c r="W153" i="1"/>
  <c r="V154" i="1"/>
  <c r="W154" i="1"/>
  <c r="V155" i="1"/>
  <c r="W155" i="1"/>
  <c r="V156" i="1"/>
  <c r="W156" i="1"/>
  <c r="V157" i="1"/>
  <c r="W157" i="1"/>
  <c r="V158" i="1"/>
  <c r="W158" i="1"/>
  <c r="V159" i="1"/>
  <c r="W159" i="1"/>
  <c r="V160" i="1"/>
  <c r="W160" i="1"/>
  <c r="V161" i="1"/>
  <c r="W161" i="1"/>
  <c r="V162" i="1"/>
  <c r="W162" i="1"/>
  <c r="V163" i="1"/>
  <c r="W163" i="1"/>
  <c r="V164" i="1"/>
  <c r="W164" i="1"/>
  <c r="V165" i="1"/>
  <c r="W165" i="1"/>
  <c r="V166" i="1"/>
  <c r="W166" i="1"/>
  <c r="V167" i="1"/>
  <c r="W167" i="1"/>
  <c r="V168" i="1"/>
  <c r="W168" i="1"/>
  <c r="V169" i="1"/>
  <c r="W169" i="1"/>
  <c r="V170" i="1"/>
  <c r="W170" i="1"/>
  <c r="V171" i="1"/>
  <c r="W171" i="1"/>
  <c r="V172" i="1"/>
  <c r="W172" i="1"/>
  <c r="W10" i="1"/>
</calcChain>
</file>

<file path=xl/sharedStrings.xml><?xml version="1.0" encoding="utf-8"?>
<sst xmlns="http://schemas.openxmlformats.org/spreadsheetml/2006/main" count="1970" uniqueCount="1025">
  <si>
    <t>Clasificación</t>
  </si>
  <si>
    <t>DENOMINACIÓN</t>
  </si>
  <si>
    <t>Fórmula</t>
  </si>
  <si>
    <t>Masa Molecular (3)</t>
  </si>
  <si>
    <t>Densidad de vapor a 25 ºC a 101,3 kPa</t>
  </si>
  <si>
    <r>
      <t>kg/m</t>
    </r>
    <r>
      <rPr>
        <b/>
        <vertAlign val="superscript"/>
        <sz val="9"/>
        <color rgb="FF333333"/>
        <rFont val="Arial Narrow"/>
        <family val="2"/>
      </rPr>
      <t>3</t>
    </r>
  </si>
  <si>
    <t>Límite Práctico</t>
  </si>
  <si>
    <t>Punto de Ebullición 101,3 kPa</t>
  </si>
  <si>
    <t>Inflamabilidad</t>
  </si>
  <si>
    <t>Grupo L</t>
  </si>
  <si>
    <t>Clase de seguridad</t>
  </si>
  <si>
    <t>N.º de Refrigerante (2)</t>
  </si>
  <si>
    <t>Límite inferior de Inflamabilidad</t>
  </si>
  <si>
    <t>A1</t>
  </si>
  <si>
    <t>R-11</t>
  </si>
  <si>
    <t>Triclorofluormetano</t>
  </si>
  <si>
    <t>CCl3F(10)</t>
  </si>
  <si>
    <t>137.4</t>
  </si>
  <si>
    <t>5.62</t>
  </si>
  <si>
    <t>0.3</t>
  </si>
  <si>
    <t>0.0062</t>
  </si>
  <si>
    <t>ND</t>
  </si>
  <si>
    <t>NF</t>
  </si>
  <si>
    <t>R-12</t>
  </si>
  <si>
    <t>Diclorodiflurometano</t>
  </si>
  <si>
    <t>CCl2F2(10)</t>
  </si>
  <si>
    <t>120.9</t>
  </si>
  <si>
    <t>4.94</t>
  </si>
  <si>
    <t>0.5</t>
  </si>
  <si>
    <t>–29</t>
  </si>
  <si>
    <t>0.088</t>
  </si>
  <si>
    <t>R-12B1</t>
  </si>
  <si>
    <t>Bromoclorodiflurometano</t>
  </si>
  <si>
    <t>CBrClF2(10)</t>
  </si>
  <si>
    <t>165.4</t>
  </si>
  <si>
    <t>6.76</t>
  </si>
  <si>
    <t>0.2</t>
  </si>
  <si>
    <t>–4</t>
  </si>
  <si>
    <t>R-13</t>
  </si>
  <si>
    <t>Clorotrifluormetano</t>
  </si>
  <si>
    <t>CClF3(10)</t>
  </si>
  <si>
    <t>104.5</t>
  </si>
  <si>
    <t>4.27</t>
  </si>
  <si>
    <t>–81</t>
  </si>
  <si>
    <t>R-13B1</t>
  </si>
  <si>
    <t>Bromotrifluormetano</t>
  </si>
  <si>
    <t>CBrF3(10)</t>
  </si>
  <si>
    <t>148.9</t>
  </si>
  <si>
    <t>6.09</t>
  </si>
  <si>
    <t>0.6</t>
  </si>
  <si>
    <t>–58</t>
  </si>
  <si>
    <t>R-14</t>
  </si>
  <si>
    <t>Tetrafluoruro de carbono</t>
  </si>
  <si>
    <t>88.0</t>
  </si>
  <si>
    <t>3.60</t>
  </si>
  <si>
    <t>0.4</t>
  </si>
  <si>
    <t>–128</t>
  </si>
  <si>
    <t>0.40</t>
  </si>
  <si>
    <t>R-22</t>
  </si>
  <si>
    <t>Clorodifluormetano</t>
  </si>
  <si>
    <t>CHClF2(10)</t>
  </si>
  <si>
    <t>86.5</t>
  </si>
  <si>
    <t>3.54</t>
  </si>
  <si>
    <t>–41</t>
  </si>
  <si>
    <t>R-23</t>
  </si>
  <si>
    <t>Trifluormetano</t>
  </si>
  <si>
    <t>CHF3(11)</t>
  </si>
  <si>
    <t>70.0</t>
  </si>
  <si>
    <t>2.86</t>
  </si>
  <si>
    <t>0.68</t>
  </si>
  <si>
    <t>–82</t>
  </si>
  <si>
    <t>0.15</t>
  </si>
  <si>
    <t>R-113</t>
  </si>
  <si>
    <t>1,1,2-Tricloro-1,2,2trifluoretano</t>
  </si>
  <si>
    <t>CCL2FCCIF2(10)</t>
  </si>
  <si>
    <t>187.4</t>
  </si>
  <si>
    <t>NA</t>
  </si>
  <si>
    <t>R-114</t>
  </si>
  <si>
    <t>1,2-Dicloro-1,1,2,2 tetrafluoretano</t>
  </si>
  <si>
    <t>CClF2CCIF2(10)</t>
  </si>
  <si>
    <t>170.9</t>
  </si>
  <si>
    <t>6.99</t>
  </si>
  <si>
    <t>0.7</t>
  </si>
  <si>
    <t>0.14</t>
  </si>
  <si>
    <t>R-115</t>
  </si>
  <si>
    <t>2-Cloro-1,1,1,2,2pentafluoretano</t>
  </si>
  <si>
    <t>CF3CClF2(10)</t>
  </si>
  <si>
    <t>154.5</t>
  </si>
  <si>
    <t>6.32</t>
  </si>
  <si>
    <t>0.76</t>
  </si>
  <si>
    <t>–39</t>
  </si>
  <si>
    <t>R-116</t>
  </si>
  <si>
    <t>Hexafluoretano</t>
  </si>
  <si>
    <t>CF3CF3(11)</t>
  </si>
  <si>
    <t>138.0</t>
  </si>
  <si>
    <t>5.64</t>
  </si>
  <si>
    <t>–78</t>
  </si>
  <si>
    <t>R-124</t>
  </si>
  <si>
    <t>2-Cloro-1,1,1,2tetrafluoretano</t>
  </si>
  <si>
    <t>CF3CHClF(10)</t>
  </si>
  <si>
    <t>136.5</t>
  </si>
  <si>
    <t>5.58</t>
  </si>
  <si>
    <t>0.11</t>
  </si>
  <si>
    <t>–12</t>
  </si>
  <si>
    <t>0.056</t>
  </si>
  <si>
    <t>R-125</t>
  </si>
  <si>
    <t>Pentafluoretano</t>
  </si>
  <si>
    <t>120.0</t>
  </si>
  <si>
    <t>4.91</t>
  </si>
  <si>
    <t>0.39</t>
  </si>
  <si>
    <t>–49</t>
  </si>
  <si>
    <t>0.37</t>
  </si>
  <si>
    <t>R-134a</t>
  </si>
  <si>
    <t>1,1,1,2-Tetrafluoretano</t>
  </si>
  <si>
    <t>CF3CH2F(11)</t>
  </si>
  <si>
    <t>102.0</t>
  </si>
  <si>
    <t>4.17</t>
  </si>
  <si>
    <t>0.25</t>
  </si>
  <si>
    <t>–26</t>
  </si>
  <si>
    <t>0.21</t>
  </si>
  <si>
    <t>R-218</t>
  </si>
  <si>
    <t>Octofluorpropano</t>
  </si>
  <si>
    <t>CF3CF2CF3 (11)</t>
  </si>
  <si>
    <t>188.0</t>
  </si>
  <si>
    <t>7.69</t>
  </si>
  <si>
    <t>1.84</t>
  </si>
  <si>
    <t>–37</t>
  </si>
  <si>
    <t>0.85</t>
  </si>
  <si>
    <t>R-227ea</t>
  </si>
  <si>
    <t>1,1,1,2,3,3,3-Heptafluorpropano</t>
  </si>
  <si>
    <t>CF3CHFCF3(11)</t>
  </si>
  <si>
    <t>170.0</t>
  </si>
  <si>
    <t>6.95</t>
  </si>
  <si>
    <t>0.63</t>
  </si>
  <si>
    <t>–15</t>
  </si>
  <si>
    <t>R-236fa</t>
  </si>
  <si>
    <t>1,1,1,3,3,3-Hexafluorpropano</t>
  </si>
  <si>
    <t>CF3CH2CF3(11)</t>
  </si>
  <si>
    <t>152.0</t>
  </si>
  <si>
    <t>6.22</t>
  </si>
  <si>
    <t>0.59</t>
  </si>
  <si>
    <t>–1</t>
  </si>
  <si>
    <t>0.34</t>
  </si>
  <si>
    <t>R-1233zd(E)</t>
  </si>
  <si>
    <t>Trans-1-cloro-3,3,3trifluorprop-1-N</t>
  </si>
  <si>
    <t>130.5</t>
  </si>
  <si>
    <t>5.34</t>
  </si>
  <si>
    <t>0.086</t>
  </si>
  <si>
    <t>18.1</t>
  </si>
  <si>
    <t>R-C318</t>
  </si>
  <si>
    <t>Octofluorciclobutano</t>
  </si>
  <si>
    <t>C4F8(11)</t>
  </si>
  <si>
    <t>200.0</t>
  </si>
  <si>
    <t>8.18</t>
  </si>
  <si>
    <t>0.81</t>
  </si>
  <si>
    <t>–6</t>
  </si>
  <si>
    <t>0.65</t>
  </si>
  <si>
    <t>R-500</t>
  </si>
  <si>
    <t>R-12/152a (73.8/26.2)</t>
  </si>
  <si>
    <t>CCl2F2 + CHF2CH3 (10;11)</t>
  </si>
  <si>
    <t>99.3</t>
  </si>
  <si>
    <t>4.06</t>
  </si>
  <si>
    <t>–33.5</t>
  </si>
  <si>
    <t>0.12</t>
  </si>
  <si>
    <t>R-501</t>
  </si>
  <si>
    <t>R-22/12 (75/25)</t>
  </si>
  <si>
    <t>CCl2F2 + CHClF2 (10;11)</t>
  </si>
  <si>
    <t>93.1</t>
  </si>
  <si>
    <t>3.81</t>
  </si>
  <si>
    <t>0.38</t>
  </si>
  <si>
    <t>–41.0</t>
  </si>
  <si>
    <t>0.29</t>
  </si>
  <si>
    <t>R-502</t>
  </si>
  <si>
    <t>R-22/115 (48.8/51.2)</t>
  </si>
  <si>
    <t>CHClF2+ CF3CClF2(10;11)</t>
  </si>
  <si>
    <t>4.56</t>
  </si>
  <si>
    <t>0.45</t>
  </si>
  <si>
    <t>–45.4</t>
  </si>
  <si>
    <t>0.33</t>
  </si>
  <si>
    <t>R-503</t>
  </si>
  <si>
    <t>R-23/13 (40.1/59.9)</t>
  </si>
  <si>
    <t>CHF3+CClF3(10;11)</t>
  </si>
  <si>
    <t>87.5</t>
  </si>
  <si>
    <t>3.58</t>
  </si>
  <si>
    <t>0.35</t>
  </si>
  <si>
    <t>–88.7</t>
  </si>
  <si>
    <t>R-504</t>
  </si>
  <si>
    <t>R-32/115 (48.2/51.8)</t>
  </si>
  <si>
    <t>CH2F2+CClF2CF3 (10;11)</t>
  </si>
  <si>
    <t>79.2</t>
  </si>
  <si>
    <t>3.24</t>
  </si>
  <si>
    <t>–57</t>
  </si>
  <si>
    <t>0.31</t>
  </si>
  <si>
    <t>R-507A</t>
  </si>
  <si>
    <t>R-125/143a (50/50)</t>
  </si>
  <si>
    <t>CF3CHF2CF3CH3 (11)</t>
  </si>
  <si>
    <t>98.9</t>
  </si>
  <si>
    <t>4.04</t>
  </si>
  <si>
    <t>0.53</t>
  </si>
  <si>
    <t>–46.7</t>
  </si>
  <si>
    <t>R-508A</t>
  </si>
  <si>
    <t>R-23/116 (39/61)</t>
  </si>
  <si>
    <t>CHF3+C2F6(11)</t>
  </si>
  <si>
    <t>100.1</t>
  </si>
  <si>
    <t>4.09</t>
  </si>
  <si>
    <t>0.23</t>
  </si>
  <si>
    <t>–86.0</t>
  </si>
  <si>
    <t>R-508B</t>
  </si>
  <si>
    <t>R-23/116 (46/54)</t>
  </si>
  <si>
    <t>CHF3+C2F6 (11)</t>
  </si>
  <si>
    <t>95.4</t>
  </si>
  <si>
    <t>3.90</t>
  </si>
  <si>
    <t>–88.3</t>
  </si>
  <si>
    <t>R-509A</t>
  </si>
  <si>
    <t>-22/218 (44/56)</t>
  </si>
  <si>
    <t>CHClF2+ C3F8 (10;11)</t>
  </si>
  <si>
    <t>5.07</t>
  </si>
  <si>
    <t>0.56</t>
  </si>
  <si>
    <t>–47.0</t>
  </si>
  <si>
    <t>R-134a/1234yf (44/56)</t>
  </si>
  <si>
    <t>CH2FCF3+CF3CF=CH2 (11)</t>
  </si>
  <si>
    <t>108.4</t>
  </si>
  <si>
    <t>0.319</t>
  </si>
  <si>
    <t>–29.05</t>
  </si>
  <si>
    <t>R-718</t>
  </si>
  <si>
    <t>Agua</t>
  </si>
  <si>
    <t>H2O</t>
  </si>
  <si>
    <t>R-744</t>
  </si>
  <si>
    <t>Dióxido de carbono</t>
  </si>
  <si>
    <t>CO2</t>
  </si>
  <si>
    <t>44.0</t>
  </si>
  <si>
    <t>1.80</t>
  </si>
  <si>
    <t>0.1</t>
  </si>
  <si>
    <t>0.072</t>
  </si>
  <si>
    <t>A1/A1</t>
  </si>
  <si>
    <t>R-401A</t>
  </si>
  <si>
    <t>R-22/152a/124 (53/13/34)</t>
  </si>
  <si>
    <t>CHClF2+ CHF2CH3+CF3CHClF (10;11)</t>
  </si>
  <si>
    <t>94.4</t>
  </si>
  <si>
    <t>3.86</t>
  </si>
  <si>
    <t>33.4 a –27.8</t>
  </si>
  <si>
    <t>0.10</t>
  </si>
  <si>
    <t>R-401B</t>
  </si>
  <si>
    <t>R-22/152a/124 (61/11/28)</t>
  </si>
  <si>
    <t>CHClF2+ CHF2CH3 CF3CHClF (10;11)</t>
  </si>
  <si>
    <t>92.8</t>
  </si>
  <si>
    <t>3.80</t>
  </si>
  <si>
    <t>–34.9 a –29.6</t>
  </si>
  <si>
    <t>0.04</t>
  </si>
  <si>
    <t>R-401C</t>
  </si>
  <si>
    <t>R-22/152a/124 (33/15/52)</t>
  </si>
  <si>
    <t>CHClF2+ CHF2CH3+ CF3CHClF (10;11)</t>
  </si>
  <si>
    <t>4.13</t>
  </si>
  <si>
    <t>0.24</t>
  </si>
  <si>
    <t>–28.9 a –23.3</t>
  </si>
  <si>
    <t>0.083</t>
  </si>
  <si>
    <t>R-402A</t>
  </si>
  <si>
    <t>R-125/290/22 (60/2/38)</t>
  </si>
  <si>
    <t>CF3CHF2+ C3H8+ CHClF2 (10;11)</t>
  </si>
  <si>
    <t>101.5</t>
  </si>
  <si>
    <t>4.16</t>
  </si>
  <si>
    <t>–49.2 a –47.0</t>
  </si>
  <si>
    <t>0.27</t>
  </si>
  <si>
    <t>R-402B</t>
  </si>
  <si>
    <t>R-125/290/22 (38/2/60)</t>
  </si>
  <si>
    <t>94.7</t>
  </si>
  <si>
    <t>3.87</t>
  </si>
  <si>
    <t>0.32</t>
  </si>
  <si>
    <t>–47.2 a –44.8</t>
  </si>
  <si>
    <t>R-403A</t>
  </si>
  <si>
    <t>R-290/22/218 (5/75/20)</t>
  </si>
  <si>
    <t>C3H8+CHClF2+ C3F8 (10;11)</t>
  </si>
  <si>
    <t>3.76</t>
  </si>
  <si>
    <t>–47.7 a –44.3</t>
  </si>
  <si>
    <t>0.80</t>
  </si>
  <si>
    <t>R-403B</t>
  </si>
  <si>
    <t>R-290/22/218 (5/56/39)</t>
  </si>
  <si>
    <t>103.3</t>
  </si>
  <si>
    <t>4.22</t>
  </si>
  <si>
    <t>0.41</t>
  </si>
  <si>
    <t>–49.1 a –46.84</t>
  </si>
  <si>
    <t>A1 / A1</t>
  </si>
  <si>
    <t>R-404A</t>
  </si>
  <si>
    <t>R-125/143a/134a (44/52/4)</t>
  </si>
  <si>
    <t>CF3CHF2+ CF3CH3+ CF3CH2F (11)</t>
  </si>
  <si>
    <t>97.6</t>
  </si>
  <si>
    <t>3.99</t>
  </si>
  <si>
    <t>0.52</t>
  </si>
  <si>
    <t>–46.5 a –45.7</t>
  </si>
  <si>
    <t>R-405A</t>
  </si>
  <si>
    <t>R-22/152a/142b/C318 (45/7/5.5/42.5)</t>
  </si>
  <si>
    <t>CHClF2+ CHF2CH3+ CH3CClF2+ C4F8 (10;11)</t>
  </si>
  <si>
    <t>111.9</t>
  </si>
  <si>
    <t>4.58</t>
  </si>
  <si>
    <t>–32.8 a –24.4</t>
  </si>
  <si>
    <t>0.26</t>
  </si>
  <si>
    <t>R-407A</t>
  </si>
  <si>
    <t>R-32/125/134a (20/40/40)</t>
  </si>
  <si>
    <t>CH2F2+ CF3CHF2+ CF3CH2F (11)</t>
  </si>
  <si>
    <t>90.1</t>
  </si>
  <si>
    <t>3.68</t>
  </si>
  <si>
    <t>–45.2 a –38.7</t>
  </si>
  <si>
    <t>R-407B</t>
  </si>
  <si>
    <t>R-32/125/134a (10/70/20)</t>
  </si>
  <si>
    <t>102.9</t>
  </si>
  <si>
    <t>4.21</t>
  </si>
  <si>
    <t>–46.8 a –42.4</t>
  </si>
  <si>
    <t>R-407C</t>
  </si>
  <si>
    <t>R-32/125/134a (23/25/52)</t>
  </si>
  <si>
    <t>86.2</t>
  </si>
  <si>
    <t>3.53</t>
  </si>
  <si>
    <t>–43.8 a –36.7</t>
  </si>
  <si>
    <t>R-407D</t>
  </si>
  <si>
    <t>R-32/125/134a (15/15/70)</t>
  </si>
  <si>
    <t>90.9</t>
  </si>
  <si>
    <t>3.72</t>
  </si>
  <si>
    <t>–39.4 a –32.7</t>
  </si>
  <si>
    <t>R-407E</t>
  </si>
  <si>
    <t>R-32/125/134a (25/15/60)</t>
  </si>
  <si>
    <t>83.8</t>
  </si>
  <si>
    <t>3.43</t>
  </si>
  <si>
    <t>–42.8 a –35.6</t>
  </si>
  <si>
    <t>R-407F</t>
  </si>
  <si>
    <t>R-32/125/134a (30/30/40)</t>
  </si>
  <si>
    <t>82.1</t>
  </si>
  <si>
    <t>3.36</t>
  </si>
  <si>
    <t>–46.1 a –39.7</t>
  </si>
  <si>
    <t>R-407H</t>
  </si>
  <si>
    <t>R-32/125/134a (32.5/15.0/52.5)</t>
  </si>
  <si>
    <t>CH2F2 / CHF2-CF3 / CF3CH2F (11)</t>
  </si>
  <si>
    <t>42.03</t>
  </si>
  <si>
    <t>–44,7 a –37,6</t>
  </si>
  <si>
    <t>R-408A</t>
  </si>
  <si>
    <t>R-125/143a/22 (7/46/47)</t>
  </si>
  <si>
    <t>CF3CHF2+ CF3CH3+ CHClF2 (10;11)</t>
  </si>
  <si>
    <t>87.0</t>
  </si>
  <si>
    <t>3.56</t>
  </si>
  <si>
    <t>44.6 a –44.1</t>
  </si>
  <si>
    <t>R-409A</t>
  </si>
  <si>
    <t>R-22/124/142b (60/25/15)</t>
  </si>
  <si>
    <t>CHClF2+ CF3CHClF+ CH3CClF2 (10;11)</t>
  </si>
  <si>
    <t>97.5</t>
  </si>
  <si>
    <t>3.98</t>
  </si>
  <si>
    <t>0.16</t>
  </si>
  <si>
    <t>–34.7 a –26.3</t>
  </si>
  <si>
    <t>R-409B</t>
  </si>
  <si>
    <t>R-22/124/142b (65/25/10)</t>
  </si>
  <si>
    <t>96.7</t>
  </si>
  <si>
    <t>3.95</t>
  </si>
  <si>
    <t>0.17</t>
  </si>
  <si>
    <t>–35.8 a –28.2</t>
  </si>
  <si>
    <t>R-410A</t>
  </si>
  <si>
    <t>R-32/125 (50/50</t>
  </si>
  <si>
    <t>CH2F2+ CF3CHF2 (11)</t>
  </si>
  <si>
    <t>72.6</t>
  </si>
  <si>
    <t>2.97</t>
  </si>
  <si>
    <t>0.44</t>
  </si>
  <si>
    <t>–51.6 a –51.5</t>
  </si>
  <si>
    <t>0.42</t>
  </si>
  <si>
    <t>R-410B</t>
  </si>
  <si>
    <t>R-32/125 (45/55)</t>
  </si>
  <si>
    <t>75.5</t>
  </si>
  <si>
    <t>3.09</t>
  </si>
  <si>
    <t>0.43</t>
  </si>
  <si>
    <t>–51.5 a –51.4</t>
  </si>
  <si>
    <t>R-22/124/600 (50/47/3)</t>
  </si>
  <si>
    <t>CHClF2+ CF3CHClF+ C4H10 (10;11)</t>
  </si>
  <si>
    <t>102.7</t>
  </si>
  <si>
    <t>X</t>
  </si>
  <si>
    <t>–34.1</t>
  </si>
  <si>
    <t>R-125/143a /290/22 (42/6/2/50)</t>
  </si>
  <si>
    <t>CF3CHF2+ CF3CH3+ C3H8+CHClF2 (10;11)</t>
  </si>
  <si>
    <t>95.6</t>
  </si>
  <si>
    <t>–45.6</t>
  </si>
  <si>
    <t>R-414A</t>
  </si>
  <si>
    <t>R-22/124/600a/142b (51.0/28.5/4.0/16.5)</t>
  </si>
  <si>
    <t>CHClF2+CF3CHClF+CH(CH3)3+CH3CClF2 (10;11)</t>
  </si>
  <si>
    <t>97.0</t>
  </si>
  <si>
    <t>3.96</t>
  </si>
  <si>
    <t>–33.2 a –24.7</t>
  </si>
  <si>
    <t>R-414B</t>
  </si>
  <si>
    <t>R-22/124/600a/142b (50.0/39.0/1.5/9.5)</t>
  </si>
  <si>
    <t>101.6</t>
  </si>
  <si>
    <t>0.096</t>
  </si>
  <si>
    <t>R-416A</t>
  </si>
  <si>
    <t>R-134a/124/600 (59.0/39.5/1.5)</t>
  </si>
  <si>
    <t>CF3CH2F+ CF3CHClF+ C4H10 (10;11)</t>
  </si>
  <si>
    <t>0.064</t>
  </si>
  <si>
    <t>–23.9 a –22.1</t>
  </si>
  <si>
    <t>R-417A</t>
  </si>
  <si>
    <t>R-125/134a/600 (46.6/50.0/3.4)</t>
  </si>
  <si>
    <t>CF3CHF2+ CF3CH2F+ C4H10 (11)</t>
  </si>
  <si>
    <t>106.7</t>
  </si>
  <si>
    <t>4.36</t>
  </si>
  <si>
    <t>–38.0 a –32.9</t>
  </si>
  <si>
    <t>0.057</t>
  </si>
  <si>
    <t>A/A1</t>
  </si>
  <si>
    <t>R-417B</t>
  </si>
  <si>
    <t>R-125/134a/600 (79.0/18.3/2,7)</t>
  </si>
  <si>
    <t>113.1</t>
  </si>
  <si>
    <t>4.63</t>
  </si>
  <si>
    <t>0.069</t>
  </si>
  <si>
    <t>–44,9 a –41,5</t>
  </si>
  <si>
    <t>R-417C</t>
  </si>
  <si>
    <t>R-125/134a/600 (19.5/78.8/1.7)</t>
  </si>
  <si>
    <t>103.7</t>
  </si>
  <si>
    <t>4.24</t>
  </si>
  <si>
    <t>0.087</t>
  </si>
  <si>
    <r>
      <t>–32.7 a </t>
    </r>
    <r>
      <rPr>
        <sz val="9"/>
        <color rgb="FF000000"/>
        <rFont val="Arial Narrow"/>
        <family val="2"/>
      </rPr>
      <t>–</t>
    </r>
    <r>
      <rPr>
        <i/>
        <sz val="9"/>
        <color rgb="FF000000"/>
        <rFont val="Arial Narrow"/>
        <family val="2"/>
      </rPr>
      <t>29.2</t>
    </r>
  </si>
  <si>
    <t>0.097</t>
  </si>
  <si>
    <t>R-119A</t>
  </si>
  <si>
    <t>R-125/290/218 (86/5/9)</t>
  </si>
  <si>
    <t>CF3CHF2+ C3H8+ C3F8 (11)</t>
  </si>
  <si>
    <t>113.9</t>
  </si>
  <si>
    <t>0.49</t>
  </si>
  <si>
    <t>–54</t>
  </si>
  <si>
    <t>R-420A</t>
  </si>
  <si>
    <t>R-134a/142b (88.0/12.0)</t>
  </si>
  <si>
    <t>CF3CH2F+CClF2CH3 (10;11)</t>
  </si>
  <si>
    <t>101.9</t>
  </si>
  <si>
    <t>0.18</t>
  </si>
  <si>
    <r>
      <t>–24.9 a </t>
    </r>
    <r>
      <rPr>
        <sz val="9"/>
        <color rgb="FF000000"/>
        <rFont val="Arial Narrow"/>
        <family val="2"/>
      </rPr>
      <t>–</t>
    </r>
    <r>
      <rPr>
        <i/>
        <sz val="9"/>
        <color rgb="FF000000"/>
        <rFont val="Arial Narrow"/>
        <family val="2"/>
      </rPr>
      <t>24.2</t>
    </r>
  </si>
  <si>
    <t>R-421A</t>
  </si>
  <si>
    <t>R-125/134a (58.0/42.0)</t>
  </si>
  <si>
    <t>CF3CHF2+CF3CH2F (11)</t>
  </si>
  <si>
    <t>111.8</t>
  </si>
  <si>
    <t>4.57</t>
  </si>
  <si>
    <t>0.28</t>
  </si>
  <si>
    <r>
      <t>–40.8 a </t>
    </r>
    <r>
      <rPr>
        <sz val="9"/>
        <color rgb="FF000000"/>
        <rFont val="Arial Narrow"/>
        <family val="2"/>
      </rPr>
      <t>–</t>
    </r>
    <r>
      <rPr>
        <i/>
        <sz val="9"/>
        <color rgb="FF000000"/>
        <rFont val="Arial Narrow"/>
        <family val="2"/>
      </rPr>
      <t>35.5</t>
    </r>
  </si>
  <si>
    <t>R-421B</t>
  </si>
  <si>
    <t>R-125/134a (58/42)</t>
  </si>
  <si>
    <t>116.9</t>
  </si>
  <si>
    <t>4.78</t>
  </si>
  <si>
    <t>–45.7 a –42.6</t>
  </si>
  <si>
    <t>R-422A</t>
  </si>
  <si>
    <t>R-125/134a/600a (85.1/11.5/3.4)</t>
  </si>
  <si>
    <t>CF3CHF+CF3CH2F+CH(CH3)3 (11)</t>
  </si>
  <si>
    <t>113.6</t>
  </si>
  <si>
    <t>4.65</t>
  </si>
  <si>
    <t>–46.5 a –44.1</t>
  </si>
  <si>
    <t>R-422B</t>
  </si>
  <si>
    <t>R-125/134a/600a (55/42/3)</t>
  </si>
  <si>
    <t>CF3CHF2+CF3CH2F+CH(CH3)3 (11)</t>
  </si>
  <si>
    <t>108.5</t>
  </si>
  <si>
    <t>4.44</t>
  </si>
  <si>
    <t>–40.5 a –35.6</t>
  </si>
  <si>
    <t>R-422C</t>
  </si>
  <si>
    <t>R-125/134a/600a (82/15/3)</t>
  </si>
  <si>
    <t>113.4</t>
  </si>
  <si>
    <t>4.64</t>
  </si>
  <si>
    <t>–45.3 a –42.3</t>
  </si>
  <si>
    <t>A1/A</t>
  </si>
  <si>
    <t>R-125/134a/600a (65.1/31.5/3.4)</t>
  </si>
  <si>
    <t>CF3CHF2+CF3CH2F+CH(CH3)3(11)</t>
  </si>
  <si>
    <t>109.9</t>
  </si>
  <si>
    <t>4.49</t>
  </si>
  <si>
    <t>–43.2 a –38.4</t>
  </si>
  <si>
    <t>R-422E</t>
  </si>
  <si>
    <t>R-125/134a/600a (58.0/39.3/2.7)</t>
  </si>
  <si>
    <t>109.3</t>
  </si>
  <si>
    <t>4.47</t>
  </si>
  <si>
    <t>–41.8 a –36.4</t>
  </si>
  <si>
    <t>R-423A</t>
  </si>
  <si>
    <t>R-134a/227ea (52.5/47.5)</t>
  </si>
  <si>
    <t>CF3CH2F+ CF3CHFCF3 (11)</t>
  </si>
  <si>
    <t>126.0</t>
  </si>
  <si>
    <t>5.15</t>
  </si>
  <si>
    <t>0.30</t>
  </si>
  <si>
    <t>–24.2 a –23.5</t>
  </si>
  <si>
    <t>R-424A</t>
  </si>
  <si>
    <t>R-125/134a/600a/600/601a (50,5/47.0/0,9/1.0/0,6)</t>
  </si>
  <si>
    <t>CHF2CF3+CH2FCF3+C4H10 +C4H10+C5H12 (11)</t>
  </si>
  <si>
    <t>4.43</t>
  </si>
  <si>
    <t>–39,1 a –33,3</t>
  </si>
  <si>
    <t>R-425A</t>
  </si>
  <si>
    <t>R-32/134a/227ea (18.5/69.5/12.0)</t>
  </si>
  <si>
    <t>CH2F2+CF3CH2F+ CF3CHFCF3 (11)</t>
  </si>
  <si>
    <t>90.3</t>
  </si>
  <si>
    <t>3.69</t>
  </si>
  <si>
    <t>–38.1 a –31.3</t>
  </si>
  <si>
    <t>R-426A</t>
  </si>
  <si>
    <t>R-125/134a/600/601a (5,1/93.0/1,3/0,6)</t>
  </si>
  <si>
    <t>CHF2CF3+ CH2FCF3+ C4H10+C5H12 (11)</t>
  </si>
  <si>
    <t>–28,5 a –26.7</t>
  </si>
  <si>
    <t>R-427</t>
  </si>
  <si>
    <t>R-32/ R-125/R-143a /R-134a (4,99/7,51/2,57/84,93)</t>
  </si>
  <si>
    <t>CH2F2+ CF3CHF2+CF3CH3+ CF3CH2F (11)</t>
  </si>
  <si>
    <t>–33,09 a –28,62</t>
  </si>
  <si>
    <t>–</t>
  </si>
  <si>
    <t>R-427A</t>
  </si>
  <si>
    <t>R-32/125/143a/134a (15/25/10/50)</t>
  </si>
  <si>
    <t>CH2F2+CF3CHF2+CF3 CH3+CF3CH2F (11)</t>
  </si>
  <si>
    <t>3.70</t>
  </si>
  <si>
    <t>–43,0 a –36.3</t>
  </si>
  <si>
    <t>R-428A</t>
  </si>
  <si>
    <t>R-125/143a/290/600a (77,5/20.0/0.6/1,9)</t>
  </si>
  <si>
    <t>CHF2CF3+CH3CF3+ C3H8+C4H10 (11)</t>
  </si>
  <si>
    <t>4.40</t>
  </si>
  <si>
    <t>–48,3 a –47,5</t>
  </si>
  <si>
    <t>R-434A</t>
  </si>
  <si>
    <t>R-125/143a/134a/600a (63,2/18.0/16.0/2,8)</t>
  </si>
  <si>
    <t>CHF2CF3+CH3CF3+CH2FCF3+C4H10 (11)</t>
  </si>
  <si>
    <t>4.32</t>
  </si>
  <si>
    <t>–45,0 a –42,3</t>
  </si>
  <si>
    <t>R-437A</t>
  </si>
  <si>
    <t>R-125/134.ª/600/601 (19,5/78,5/1,40.6)</t>
  </si>
  <si>
    <t>HF2CF3+CH2FCF3+CH(CH3)3+ CH3CH2CH2+CH2CH3 (11)</t>
  </si>
  <si>
    <t>103.71</t>
  </si>
  <si>
    <t>–32,9 a –29.2</t>
  </si>
  <si>
    <t>0.081</t>
  </si>
  <si>
    <t>R(1)</t>
  </si>
  <si>
    <t>R-125/218/134a (11/4/85)</t>
  </si>
  <si>
    <t>CHF2CF3+C3F8+CF3CH2F (11)</t>
  </si>
  <si>
    <t>105.72</t>
  </si>
  <si>
    <t>–29.61 a –27.64</t>
  </si>
  <si>
    <t>R-438A</t>
  </si>
  <si>
    <t>R-32/125/134a/600/601a (8.5/45.0/44.2/1.7/0.6)</t>
  </si>
  <si>
    <t>CH2F2+CHF2CF3+CH2FCF3++CF3CH2F+C4H10+C5H12+CH3 CH2CH2CH2CH3 (11)</t>
  </si>
  <si>
    <t>99.1</t>
  </si>
  <si>
    <t>4.05</t>
  </si>
  <si>
    <t>0.079</t>
  </si>
  <si>
    <t>–43.0 a –36.4</t>
  </si>
  <si>
    <t>R-453A</t>
  </si>
  <si>
    <t>R-32/125/134a/227ea/600/601 (20.0/20.0/53.8/5.0/0.6/0.6</t>
  </si>
  <si>
    <t>CH2F2+ CHF2F3+CH2FCF3+CF3CHFCF3+CH3(CH2)2CH3+(CH3)2CH-CH2-CH3 (11)</t>
  </si>
  <si>
    <t>88.4</t>
  </si>
  <si>
    <t>–44.5 a –42.5</t>
  </si>
  <si>
    <t>-42,52 a -34,98</t>
  </si>
  <si>
    <t>R-442A</t>
  </si>
  <si>
    <t>R-32/125/134a/152a/227a (31/31/30/3/5)</t>
  </si>
  <si>
    <t>CH2F2+CHF2CF3+CH2FCF3+CH 3CHF2+CF3CHFCF3 (11)</t>
  </si>
  <si>
    <t>81.8</t>
  </si>
  <si>
    <t>3.35</t>
  </si>
  <si>
    <t>–52.7 a –46.5</t>
  </si>
  <si>
    <t>R-448A</t>
  </si>
  <si>
    <t>R-32/125/1234yf/134a/1234z e(E) 26/26/20/21/7</t>
  </si>
  <si>
    <t>CH2F2+CF3CHF2+CH2CFCF3+ CF3CH2F+CHFCHCF3 (11)</t>
  </si>
  <si>
    <t>86.28</t>
  </si>
  <si>
    <t>0.388</t>
  </si>
  <si>
    <t>–45.9 a –39.8</t>
  </si>
  <si>
    <t>R-449A</t>
  </si>
  <si>
    <t>R-32/125/1234yf/134a (24.3/24.7/25.3/25.7)</t>
  </si>
  <si>
    <t>CF2F2+CF3CHF2+CF3CFCH2+ CF3CH2F (11)</t>
  </si>
  <si>
    <t>87.21</t>
  </si>
  <si>
    <t>3.62</t>
  </si>
  <si>
    <t>0.357</t>
  </si>
  <si>
    <t>–46.0 a –39.9</t>
  </si>
  <si>
    <t>R-450A</t>
  </si>
  <si>
    <t>R-134a/1234ze(E) (42/58)</t>
  </si>
  <si>
    <t>CF3CH2F+CF3CH=CHF (11)</t>
  </si>
  <si>
    <t>108.67</t>
  </si>
  <si>
    <t>4.54</t>
  </si>
  <si>
    <t>–23.4 a –22.8</t>
  </si>
  <si>
    <t>0.345</t>
  </si>
  <si>
    <t>R-452A</t>
  </si>
  <si>
    <t>R-32/125/1234yf (11/59/30)</t>
  </si>
  <si>
    <t>CH2F2+CF3CHF2+CF3CFCH2 (11)</t>
  </si>
  <si>
    <t>103.51</t>
  </si>
  <si>
    <t>4.30</t>
  </si>
  <si>
    <t>0.423</t>
  </si>
  <si>
    <t>–47.0 a –43.2</t>
  </si>
  <si>
    <t>R-134a/125/32/143a (84,93/7,51/4,99/2,57)</t>
  </si>
  <si>
    <t>CF3CH2F+CF3CHF2+CH2F2+CF3CH3 (11)</t>
  </si>
  <si>
    <t>97.87</t>
  </si>
  <si>
    <t>R-464A</t>
  </si>
  <si>
    <t>R-32/125/1234ze(E)/227ea (27/27/40/6)</t>
  </si>
  <si>
    <t>CH2F2+CHF2CF3+CHFCHF3+CF3CHFCF3 (11)</t>
  </si>
  <si>
    <t>88.27</t>
  </si>
  <si>
    <t>0.321</t>
  </si>
  <si>
    <t>–46,5 a –36,9</t>
  </si>
  <si>
    <t>R-744/32/125/134a/1234ze (E)/227ea (11/11/11/4/56/7)</t>
  </si>
  <si>
    <t>CO2+CH2F2+CHF2CF3+CH2FCF 3+CHFCHCF3+CF3CHFCF3 (11)</t>
  </si>
  <si>
    <t>–62,9 a –31,7</t>
  </si>
  <si>
    <t>R-744/32/125/134a/1234ze (E)/227ea (10/17/19/7/44/3)</t>
  </si>
  <si>
    <t>–62,7 a –35,6</t>
  </si>
  <si>
    <t>R-125/R-143a/R-134a/R-600a (38/10/49,2/2,8)</t>
  </si>
  <si>
    <t>R-471A</t>
  </si>
  <si>
    <t>R-473A</t>
  </si>
  <si>
    <t>R-481A</t>
  </si>
  <si>
    <t>R-32 / R-125 / R-134a/ R1233zd(E) / R-601a (16.9/ 6.3/ 74.4/ 1.8/</t>
  </si>
  <si>
    <t> 88,6</t>
  </si>
  <si>
    <t>R-515B</t>
  </si>
  <si>
    <t>–18.92</t>
  </si>
  <si>
    <t>A2L</t>
  </si>
  <si>
    <t>R-32</t>
  </si>
  <si>
    <t>Difluormetano</t>
  </si>
  <si>
    <t>CH2F2 (11)</t>
  </si>
  <si>
    <t>–52</t>
  </si>
  <si>
    <t>R-143a</t>
  </si>
  <si>
    <t>1,1,1-Trifluoretano</t>
  </si>
  <si>
    <t>CF3CH3 (11)</t>
  </si>
  <si>
    <t>–47</t>
  </si>
  <si>
    <t>R-1234yf</t>
  </si>
  <si>
    <t>2,3,3,3Tetrafluorpropeno</t>
  </si>
  <si>
    <t>114.0</t>
  </si>
  <si>
    <t>4.66</t>
  </si>
  <si>
    <t>0.058</t>
  </si>
  <si>
    <t>0.47</t>
  </si>
  <si>
    <t>0.289</t>
  </si>
  <si>
    <t>Trans 1,3,3,3 Tetrafluorpropeno</t>
  </si>
  <si>
    <t>0.061</t>
  </si>
  <si>
    <t>–19</t>
  </si>
  <si>
    <t>0.303</t>
  </si>
  <si>
    <t>R-444A</t>
  </si>
  <si>
    <t>R-32/152A/1234ze(E) 12/5/83</t>
  </si>
  <si>
    <t>96.70</t>
  </si>
  <si>
    <t>4.03</t>
  </si>
  <si>
    <t>0.065</t>
  </si>
  <si>
    <t>–34.3 a –24.3</t>
  </si>
  <si>
    <t>0.324</t>
  </si>
  <si>
    <t>R-444B</t>
  </si>
  <si>
    <t>R-32/152A/1234ze (E) (41,5/10/48,5)</t>
  </si>
  <si>
    <t>CH2F2+CH3CHF2+ CF3CH=CHF(11)</t>
  </si>
  <si>
    <t>–44.6 a –34.9</t>
  </si>
  <si>
    <t>R-445A</t>
  </si>
  <si>
    <t>R-744/134a/1234ze (E) (6/9/85)</t>
  </si>
  <si>
    <t>–50,3 a –23,5</t>
  </si>
  <si>
    <t>R-446A</t>
  </si>
  <si>
    <t>R-32/1234ze (e)/600 68/29/3</t>
  </si>
  <si>
    <t>CH2F2+CF3CH=CHF+C4H10 (11)</t>
  </si>
  <si>
    <t>–49,4 a –44,0</t>
  </si>
  <si>
    <t>R-447A</t>
  </si>
  <si>
    <t>R-32/125/1234ze€ (68/3,5/28,5)</t>
  </si>
  <si>
    <t>CH2F2+CF3CHF2+ CF3CH=CHF (11)</t>
  </si>
  <si>
    <t>–49,3 a –44,2</t>
  </si>
  <si>
    <t>R-451A</t>
  </si>
  <si>
    <t>R-1234yf/134a (89,8/10,2)</t>
  </si>
  <si>
    <t>–30,8 a –30,5</t>
  </si>
  <si>
    <t>R-451B</t>
  </si>
  <si>
    <t>R-1234yf/134a (88,8/11,2)</t>
  </si>
  <si>
    <t>CF3CF=CH2+ CF3CH2F (11)</t>
  </si>
  <si>
    <t>–31,0 a –30,6</t>
  </si>
  <si>
    <t>R-452B</t>
  </si>
  <si>
    <t>R-32/125/1234yf (67.0/7.0/26.0)</t>
  </si>
  <si>
    <t>63.5</t>
  </si>
  <si>
    <t>0.062</t>
  </si>
  <si>
    <t>–51,0 a –50,3</t>
  </si>
  <si>
    <t>0.310</t>
  </si>
  <si>
    <t>R-454A</t>
  </si>
  <si>
    <t>R-32/1234yf (35.0/65.0)</t>
  </si>
  <si>
    <t>CH2F2+CF3CFCH2 (11)</t>
  </si>
  <si>
    <t>80.5</t>
  </si>
  <si>
    <t>–48,4 a –41,6</t>
  </si>
  <si>
    <t>0.278</t>
  </si>
  <si>
    <t>R-454B</t>
  </si>
  <si>
    <t>R-32/1234yf (68.9/31.1)</t>
  </si>
  <si>
    <t>62.6</t>
  </si>
  <si>
    <t>–50,9 a –50,0</t>
  </si>
  <si>
    <t>R-454C</t>
  </si>
  <si>
    <t>R-32/1234yf (21.5/78.5)</t>
  </si>
  <si>
    <t>0.059</t>
  </si>
  <si>
    <t>–46,0 a –37,8</t>
  </si>
  <si>
    <t>R-455A</t>
  </si>
  <si>
    <t>R-744/R-32/R-1234yf (3.0/21.5 /75.5)</t>
  </si>
  <si>
    <t>CO2+CH2F2+CF3CF=CH2 (11)</t>
  </si>
  <si>
    <t>0.105</t>
  </si>
  <si>
    <t>–51,6 a –39,1</t>
  </si>
  <si>
    <t>A2</t>
  </si>
  <si>
    <t>R-141b</t>
  </si>
  <si>
    <t>1,1-Dicloro-1-fluoretano</t>
  </si>
  <si>
    <t>CCl2FCH3 (10;11)</t>
  </si>
  <si>
    <t>0.053</t>
  </si>
  <si>
    <t>R-142b</t>
  </si>
  <si>
    <t>1-Cloro-1,1-difluoretano</t>
  </si>
  <si>
    <t>CClF2CH3 (10;11)</t>
  </si>
  <si>
    <t>–10</t>
  </si>
  <si>
    <t>R-152a</t>
  </si>
  <si>
    <t>1,1-Difluoretano</t>
  </si>
  <si>
    <t>0.027</t>
  </si>
  <si>
    <t>–25</t>
  </si>
  <si>
    <t>R-160</t>
  </si>
  <si>
    <t>0.019</t>
  </si>
  <si>
    <t>R-512A</t>
  </si>
  <si>
    <t>R-134a/152a (5/95)</t>
  </si>
  <si>
    <t>–24</t>
  </si>
  <si>
    <t>A1/A2</t>
  </si>
  <si>
    <t>R-406A</t>
  </si>
  <si>
    <t>R-22/600a/142b (55/4/41)</t>
  </si>
  <si>
    <t>CHClF2+ CH(CH3)3+ CClF2CH3 (10;11)</t>
  </si>
  <si>
    <t>89.9</t>
  </si>
  <si>
    <t>–32,7 a –23,5</t>
  </si>
  <si>
    <t>R-411A</t>
  </si>
  <si>
    <t>R-1270/22/152a (1,5/87,5/11,0)</t>
  </si>
  <si>
    <t>C3H6+CHClF2+ CHF2CH3 (10;11)</t>
  </si>
  <si>
    <t>–39,6 a –37,1</t>
  </si>
  <si>
    <t>R-411B</t>
  </si>
  <si>
    <t>R-1270/22/152a (3/94/3)</t>
  </si>
  <si>
    <t>–41,6 a –40,2</t>
  </si>
  <si>
    <t>R-412A</t>
  </si>
  <si>
    <t>R-22/218/142b (70/5/25)</t>
  </si>
  <si>
    <t>CHClF2+C3F8+CCIF2CH3 (10;11)</t>
  </si>
  <si>
    <t>–36,5 a –28,9</t>
  </si>
  <si>
    <t>R-413A</t>
  </si>
  <si>
    <t>R-218/134a/600a..(9/88/3)</t>
  </si>
  <si>
    <t>C3F8+ CF3CH2F+ CH(CH3)3 (11)</t>
  </si>
  <si>
    <t>–29,4 a –27,4</t>
  </si>
  <si>
    <t>R-415A</t>
  </si>
  <si>
    <t>R-22/152a (82/18)</t>
  </si>
  <si>
    <t>CHClF2+CHF2CH3 (10;11)</t>
  </si>
  <si>
    <t>–37,5 a –34,7</t>
  </si>
  <si>
    <t>R-415B</t>
  </si>
  <si>
    <t>R-22/152a.(25/75)</t>
  </si>
  <si>
    <t>–23,4 a –21,8</t>
  </si>
  <si>
    <t>R-418A</t>
  </si>
  <si>
    <t>R-290/22/152a 81,5/96,0/2,5)</t>
  </si>
  <si>
    <t>C3H8+CHClF2+CHF2CH3 (10;11)</t>
  </si>
  <si>
    <t>–41,7 a –40,0</t>
  </si>
  <si>
    <t>R-419A</t>
  </si>
  <si>
    <t>R-125/134a/E170 (77/19/4)</t>
  </si>
  <si>
    <t>CF3CHF2+CF3CH2F+CH3OCH3 (11)</t>
  </si>
  <si>
    <t>–42,6 a –35,9</t>
  </si>
  <si>
    <t>R-419B</t>
  </si>
  <si>
    <t>R-125/134a/E170 (48,5/48,0/3,5)</t>
  </si>
  <si>
    <t>–37,4 a –31,5</t>
  </si>
  <si>
    <t>R-439A</t>
  </si>
  <si>
    <t>R-32/125/600a (50/47/3)</t>
  </si>
  <si>
    <t>CH2F2+CF3CHF2+CH(CH3)3 (11)</t>
  </si>
  <si>
    <t>–52,0 a –51,8</t>
  </si>
  <si>
    <t>R-440A</t>
  </si>
  <si>
    <t>R-290/134a/152a (0,6/1,6/97,8)</t>
  </si>
  <si>
    <t>R-125/134a/152a/E170.(67/15/15/3)</t>
  </si>
  <si>
    <t>–38,1 a –37,8</t>
  </si>
  <si>
    <t>B1</t>
  </si>
  <si>
    <t>R-21</t>
  </si>
  <si>
    <t>Diclorofluormetano</t>
  </si>
  <si>
    <t>CHCl2F (10)</t>
  </si>
  <si>
    <t>R-123</t>
  </si>
  <si>
    <t>2,2-Dicloro-1,1,1-trifluoretano</t>
  </si>
  <si>
    <t>CF3CHCl2 (10)</t>
  </si>
  <si>
    <t>R-245fa</t>
  </si>
  <si>
    <t>1,1,1,3,3 Pentafluor propano</t>
  </si>
  <si>
    <t>CF3CH2CHF2 (11)</t>
  </si>
  <si>
    <t>R-764</t>
  </si>
  <si>
    <t>Dióxido de azufre</t>
  </si>
  <si>
    <t>SO2</t>
  </si>
  <si>
    <t>0,0002 6</t>
  </si>
  <si>
    <t>B2L</t>
  </si>
  <si>
    <t>R-717</t>
  </si>
  <si>
    <t>Amoníaco</t>
  </si>
  <si>
    <t>NH3</t>
  </si>
  <si>
    <t>–33</t>
  </si>
  <si>
    <t>B2</t>
  </si>
  <si>
    <t>R-30</t>
  </si>
  <si>
    <t>Diclorometano (cloruro de etileno)</t>
  </si>
  <si>
    <t>CH2Cl2 (10)</t>
  </si>
  <si>
    <t>R-40</t>
  </si>
  <si>
    <t>Cloruro de metilo</t>
  </si>
  <si>
    <t>CH3Cl (10)</t>
  </si>
  <si>
    <t>R-611</t>
  </si>
  <si>
    <t>Formiato de metilo</t>
  </si>
  <si>
    <t>C2H4O2</t>
  </si>
  <si>
    <t>R-1130</t>
  </si>
  <si>
    <t>1,2-Dicloroetileno</t>
  </si>
  <si>
    <t>CHCl = CHCl</t>
  </si>
  <si>
    <t>A3</t>
  </si>
  <si>
    <t>R-50</t>
  </si>
  <si>
    <t>Metano</t>
  </si>
  <si>
    <t>CH4</t>
  </si>
  <si>
    <t>0.654</t>
  </si>
  <si>
    <t>–161</t>
  </si>
  <si>
    <t>R-170</t>
  </si>
  <si>
    <t>Etano</t>
  </si>
  <si>
    <t>C2H6</t>
  </si>
  <si>
    <t>–89</t>
  </si>
  <si>
    <t>R-290</t>
  </si>
  <si>
    <t>Propano</t>
  </si>
  <si>
    <t>C3H8</t>
  </si>
  <si>
    <t>–42</t>
  </si>
  <si>
    <t>R-600</t>
  </si>
  <si>
    <t>Butano</t>
  </si>
  <si>
    <t>C4H10</t>
  </si>
  <si>
    <t>R-600a</t>
  </si>
  <si>
    <t>2 Metilpropano (Isobutano)</t>
  </si>
  <si>
    <t>CH(CH3)3</t>
  </si>
  <si>
    <t>R-601</t>
  </si>
  <si>
    <t>Pentano</t>
  </si>
  <si>
    <t>C5H10</t>
  </si>
  <si>
    <t>R-601a</t>
  </si>
  <si>
    <t>2 Metilbutano (Isopentano)</t>
  </si>
  <si>
    <t>(CH3)2CHCH2CH3</t>
  </si>
  <si>
    <t>R-1150</t>
  </si>
  <si>
    <t>Etileno</t>
  </si>
  <si>
    <t>CH2 = CH2</t>
  </si>
  <si>
    <t>1.15</t>
  </si>
  <si>
    <t>–104</t>
  </si>
  <si>
    <t>R-1270</t>
  </si>
  <si>
    <t>Propileno</t>
  </si>
  <si>
    <t>CH3CH=CH2</t>
  </si>
  <si>
    <t>–48</t>
  </si>
  <si>
    <t>R-E170</t>
  </si>
  <si>
    <t>Dimetileter</t>
  </si>
  <si>
    <t>CH3OCH3</t>
  </si>
  <si>
    <t>R-510A</t>
  </si>
  <si>
    <t>R-E170/600a (88/12)</t>
  </si>
  <si>
    <t>C2H6O+CH(CH3)3</t>
  </si>
  <si>
    <t>–25,1</t>
  </si>
  <si>
    <t>R-511A</t>
  </si>
  <si>
    <t>R-290/E170 (95/5)</t>
  </si>
  <si>
    <t>CH3H8+C2H6O</t>
  </si>
  <si>
    <t>A3/A3</t>
  </si>
  <si>
    <t>R-429A</t>
  </si>
  <si>
    <t>R-E170/152a/600a (60/10/30)</t>
  </si>
  <si>
    <t>–26,0 a –25,6</t>
  </si>
  <si>
    <t>R-430A</t>
  </si>
  <si>
    <t>R-152a/600a (76/24)</t>
  </si>
  <si>
    <t>–27,6 a –27,6</t>
  </si>
  <si>
    <t>R-431A</t>
  </si>
  <si>
    <t>R-290/152a.(71/29)</t>
  </si>
  <si>
    <t>–43,1 a –43,1</t>
  </si>
  <si>
    <t>R-432A</t>
  </si>
  <si>
    <t>R-1270/E170.(80/20)</t>
  </si>
  <si>
    <t>C3H6+C2H6O</t>
  </si>
  <si>
    <t>–46,6 a –45,6</t>
  </si>
  <si>
    <t>R-333A</t>
  </si>
  <si>
    <t>R-1270/290.(30/70)</t>
  </si>
  <si>
    <t>C3H6+ CH3H8</t>
  </si>
  <si>
    <t>–44,6 a –44,2</t>
  </si>
  <si>
    <t>R-433C</t>
  </si>
  <si>
    <t>R-1270/290 (25/75)</t>
  </si>
  <si>
    <t>–44,3 a –43,9</t>
  </si>
  <si>
    <t>R-435A</t>
  </si>
  <si>
    <t>R-E170/152a (80/20)</t>
  </si>
  <si>
    <t>–26,1 a –25,9</t>
  </si>
  <si>
    <t>R-436A</t>
  </si>
  <si>
    <t>R-290/600a (56/44)</t>
  </si>
  <si>
    <t>CH3H8+CH(CH3)3</t>
  </si>
  <si>
    <t>–34,3 a –26,2</t>
  </si>
  <si>
    <t>R-436B</t>
  </si>
  <si>
    <t>R-290/600a (52/48)</t>
  </si>
  <si>
    <t>–33,4 a –25,0</t>
  </si>
  <si>
    <t>R-441A</t>
  </si>
  <si>
    <t>R-170/290/600a/600 (3,1/54,8/6,0/36,1)</t>
  </si>
  <si>
    <t>C2H6+C3H8+CH(CH3)3+C4H10</t>
  </si>
  <si>
    <t>–41,9 a –20,4</t>
  </si>
  <si>
    <t>R-443A</t>
  </si>
  <si>
    <t>R-1270/290/600a (55/40/5)</t>
  </si>
  <si>
    <t>CH3H6+C3H8+CH(CH3)3</t>
  </si>
  <si>
    <t>–44,8 a –41,2</t>
  </si>
  <si>
    <t>R32/1270/E170 (21/75/4)</t>
  </si>
  <si>
    <t>–62,16 a –50,23</t>
  </si>
  <si>
    <t>ATEL / ODL (kg/m3)</t>
  </si>
  <si>
    <t>Temp. Autoignición °C</t>
  </si>
  <si>
    <t>Potencial de calentamiento atmosférico PCA 100</t>
  </si>
  <si>
    <t>Potencial agotamiento de la capa de ozono PAO</t>
  </si>
  <si>
    <t>Clasif. según: REP</t>
  </si>
  <si>
    <t>–25,5 a –24,3</t>
  </si>
  <si>
    <t>R-1234ze / R227ea (91,1 / 8,9)</t>
  </si>
  <si>
    <t>– 38,3 ºC a – 30,5 ºC</t>
  </si>
  <si>
    <t>R1132a/R23/R744/R125 (20/10/60/10 %)</t>
  </si>
  <si>
    <t>– 87,6ºC  / – 83,0 ºC</t>
  </si>
  <si>
    <t>R-1234ze(E)/ R227ea/ R1336mzz€ (78.7/4.3/17)</t>
  </si>
  <si>
    <t>–39,96 /  – 34,83</t>
  </si>
  <si>
    <t>40 Ton CO2 eq en kg de refrigerante</t>
  </si>
  <si>
    <t xml:space="preserve"> 5 ton CO2 eq en kg de refrigerante</t>
  </si>
  <si>
    <t>R-422D</t>
  </si>
  <si>
    <t>REFRIGERANTE A COMPROBAR</t>
  </si>
  <si>
    <t>PCA</t>
  </si>
  <si>
    <t>PAO</t>
  </si>
  <si>
    <t>R-513A</t>
  </si>
  <si>
    <t>R-1234ze(E)</t>
  </si>
  <si>
    <r>
      <t>R</t>
    </r>
    <r>
      <rPr>
        <vertAlign val="superscript"/>
        <sz val="9"/>
        <color rgb="FF000000"/>
        <rFont val="Arial Narrow"/>
        <family val="2"/>
      </rPr>
      <t xml:space="preserve">(1) </t>
    </r>
    <r>
      <rPr>
        <sz val="9"/>
        <color rgb="FF000000"/>
        <rFont val="Arial Narrow"/>
        <family val="2"/>
      </rPr>
      <t>contiene R-22</t>
    </r>
  </si>
  <si>
    <r>
      <t>R</t>
    </r>
    <r>
      <rPr>
        <vertAlign val="superscript"/>
        <sz val="9"/>
        <color rgb="FF000000"/>
        <rFont val="Arial Narrow"/>
        <family val="2"/>
      </rPr>
      <t>(1)</t>
    </r>
    <r>
      <rPr>
        <sz val="9"/>
        <color rgb="FF000000"/>
        <rFont val="Arial Narrow"/>
        <family val="2"/>
      </rPr>
      <t xml:space="preserve"> contiene R-125</t>
    </r>
  </si>
  <si>
    <t>R(1) contiene R-125 y R-134A</t>
  </si>
  <si>
    <t xml:space="preserve">R(1) MEZCLA CUATERNARIA </t>
  </si>
  <si>
    <t>R(1) - MEZCLA CUATERNARIA CON CO2</t>
  </si>
  <si>
    <t>R(1) MEZCLA CUATERNARIA CON CO2 BIS</t>
  </si>
  <si>
    <t>R(1) - CONTIENE R-32 Y REF ORGÁNCIOS</t>
  </si>
  <si>
    <t>R(1) - CONTIENE R-152A</t>
  </si>
  <si>
    <r>
      <t>R</t>
    </r>
    <r>
      <rPr>
        <vertAlign val="superscript"/>
        <sz val="9"/>
        <color rgb="FF000000"/>
        <rFont val="Arial Narrow"/>
        <family val="2"/>
      </rPr>
      <t>(1)</t>
    </r>
    <r>
      <rPr>
        <sz val="9"/>
        <color rgb="FF000000"/>
        <rFont val="Arial Narrow"/>
        <family val="2"/>
      </rPr>
      <t xml:space="preserve"> - CONTIENE R-600A </t>
    </r>
  </si>
  <si>
    <t>Mantenimiento</t>
  </si>
  <si>
    <t>Frigoríficos y congeladores domésticos</t>
  </si>
  <si>
    <t>COMPROBADOR DE RESTRICCIONES POR REFRIGERANTE</t>
  </si>
  <si>
    <t>Gas fluorado?</t>
  </si>
  <si>
    <t>CF4(11)</t>
  </si>
  <si>
    <t>CF3CHF2(11)</t>
  </si>
  <si>
    <r>
      <t>CF</t>
    </r>
    <r>
      <rPr>
        <vertAlign val="subscript"/>
        <sz val="9"/>
        <color rgb="FF000000"/>
        <rFont val="Arial Narrow"/>
        <family val="2"/>
      </rPr>
      <t>3</t>
    </r>
    <r>
      <rPr>
        <sz val="9"/>
        <color rgb="FF000000"/>
        <rFont val="Arial Narrow"/>
        <family val="2"/>
      </rPr>
      <t>-CHF</t>
    </r>
    <r>
      <rPr>
        <vertAlign val="subscript"/>
        <sz val="9"/>
        <color rgb="FF000000"/>
        <rFont val="Arial Narrow"/>
        <family val="2"/>
      </rPr>
      <t>2</t>
    </r>
    <r>
      <rPr>
        <sz val="9"/>
        <color rgb="FF000000"/>
        <rFont val="Arial Narrow"/>
        <family val="2"/>
      </rPr>
      <t>+CF</t>
    </r>
    <r>
      <rPr>
        <vertAlign val="subscript"/>
        <sz val="9"/>
        <color rgb="FF000000"/>
        <rFont val="Arial Narrow"/>
        <family val="2"/>
      </rPr>
      <t>3</t>
    </r>
    <r>
      <rPr>
        <sz val="9"/>
        <color rgb="FF000000"/>
        <rFont val="Arial Narrow"/>
        <family val="2"/>
      </rPr>
      <t>-CH</t>
    </r>
    <r>
      <rPr>
        <vertAlign val="subscript"/>
        <sz val="9"/>
        <color rgb="FF000000"/>
        <rFont val="Arial Narrow"/>
        <family val="2"/>
      </rPr>
      <t>3</t>
    </r>
    <r>
      <rPr>
        <sz val="9"/>
        <color rgb="FF000000"/>
        <rFont val="Arial Narrow"/>
        <family val="2"/>
      </rPr>
      <t>+CF</t>
    </r>
    <r>
      <rPr>
        <vertAlign val="subscript"/>
        <sz val="9"/>
        <color rgb="FF000000"/>
        <rFont val="Arial Narrow"/>
        <family val="2"/>
      </rPr>
      <t>3</t>
    </r>
    <r>
      <rPr>
        <sz val="9"/>
        <color rgb="FF000000"/>
        <rFont val="Arial Narrow"/>
        <family val="2"/>
      </rPr>
      <t>-CH</t>
    </r>
    <r>
      <rPr>
        <vertAlign val="subscript"/>
        <sz val="9"/>
        <color rgb="FF000000"/>
        <rFont val="Arial Narrow"/>
        <family val="2"/>
      </rPr>
      <t>2</t>
    </r>
    <r>
      <rPr>
        <sz val="9"/>
        <color rgb="FF000000"/>
        <rFont val="Arial Narrow"/>
        <family val="2"/>
      </rPr>
      <t>F+CH(CH</t>
    </r>
    <r>
      <rPr>
        <vertAlign val="subscript"/>
        <sz val="9"/>
        <color rgb="FF000000"/>
        <rFont val="Arial Narrow"/>
        <family val="2"/>
      </rPr>
      <t>3</t>
    </r>
    <r>
      <rPr>
        <sz val="9"/>
        <color rgb="FF000000"/>
        <rFont val="Arial Narrow"/>
        <family val="2"/>
      </rPr>
      <t>)</t>
    </r>
    <r>
      <rPr>
        <vertAlign val="superscript"/>
        <sz val="9"/>
        <color rgb="FF000000"/>
        <rFont val="Arial Narrow"/>
        <family val="2"/>
      </rPr>
      <t>3</t>
    </r>
    <r>
      <rPr>
        <sz val="9"/>
        <color rgb="FF000000"/>
        <rFont val="Arial Narrow"/>
        <family val="2"/>
      </rPr>
      <t xml:space="preserve"> (11)</t>
    </r>
  </si>
  <si>
    <t>CF3CH=CHF+CF3CHFCF3+CF3CH=CHCF3 (11)</t>
  </si>
  <si>
    <t>CF2=CH2/CHF3/CO2/CHF2CF3 (11)</t>
  </si>
  <si>
    <r>
      <t>O2+CH2F2+CHF2CF3+ CH2FCF3+CHFCHCF3+CF3CHFCF</t>
    </r>
    <r>
      <rPr>
        <vertAlign val="superscript"/>
        <sz val="9"/>
        <color rgb="FF000000"/>
        <rFont val="Arial Narrow"/>
        <family val="2"/>
      </rPr>
      <t>3</t>
    </r>
    <r>
      <rPr>
        <sz val="9"/>
        <color rgb="FF000000"/>
        <rFont val="Arial Narrow"/>
        <family val="2"/>
      </rPr>
      <t xml:space="preserve"> (11)</t>
    </r>
  </si>
  <si>
    <t>CF3CF=CHF / CF3CHFCF3 (11)</t>
  </si>
  <si>
    <t>CF3CF=CH2 (11)</t>
  </si>
  <si>
    <t>CF3CH=CHF (11)</t>
  </si>
  <si>
    <t>CH2F2+CH3CHF2+ CF3CH=CHF (11)</t>
  </si>
  <si>
    <t>CO2+CF3CH2F+ CF3CH=CHF (11)</t>
  </si>
  <si>
    <t>CHF2CH3 (11)</t>
  </si>
  <si>
    <t>CH3CH2F+CHF2CH3 (11)</t>
  </si>
  <si>
    <t>C3H8+CF3CH2F+CHF2CH3 (11)</t>
  </si>
  <si>
    <t>CF3CHF2+CF3CH2F+CHF2CH3+ CH3OCH3 (11)</t>
  </si>
  <si>
    <t>C2H6O+CHF2CH3+CH(CH3)3 (11)</t>
  </si>
  <si>
    <t>CHF2CH3+CH(CH3)3 (11)</t>
  </si>
  <si>
    <t>CH3H8+ CHF2CH3 (11)</t>
  </si>
  <si>
    <t>C2H6O+C2H4F2 (11)</t>
  </si>
  <si>
    <t>CH2F2+CH3H6+C2H6O (11)</t>
  </si>
  <si>
    <t>Refrigerantes que daña la capa de ozono</t>
  </si>
  <si>
    <t>Gas fluorado</t>
  </si>
  <si>
    <t>CF3CH=CHCl(11)</t>
  </si>
  <si>
    <t>Gas fluorado y que daña la capa de ozono</t>
  </si>
  <si>
    <t>Refrigerante natural</t>
  </si>
  <si>
    <t>Refrigerante orgánico</t>
  </si>
  <si>
    <t xml:space="preserve">Cloruro de etilo </t>
  </si>
  <si>
    <t>CH3CH2Cl (10)</t>
  </si>
  <si>
    <t>Clasificación del refrigerantes</t>
  </si>
  <si>
    <t>Tipo de refrigerante</t>
  </si>
  <si>
    <t xml:space="preserve">Condiciones especiales </t>
  </si>
  <si>
    <t>CONDICIONES DE COMERCIALIZACIÓN Y USO DE GASES FLUORADOS</t>
  </si>
  <si>
    <t>Enfriadoras</t>
  </si>
  <si>
    <t>Frigoríficos y congeladores comerciales</t>
  </si>
  <si>
    <t>Aparatos de refrigeración autónomos excepto enfriadoreas</t>
  </si>
  <si>
    <t>Otros aparatos de refrigeración fija</t>
  </si>
  <si>
    <t>Centrales multicompresor para refrigeración comercial con potencias superiores a 40 kW</t>
  </si>
  <si>
    <t>Aparatos de A/C y bombas de calor monobloque</t>
  </si>
  <si>
    <t>Aparatos de A/C y bombas de calor partidas</t>
  </si>
  <si>
    <t>Instalación</t>
  </si>
  <si>
    <t>Aparatos de refrigeración</t>
  </si>
  <si>
    <t>Aparatos de climatización</t>
  </si>
  <si>
    <t>Estado del gas</t>
  </si>
  <si>
    <t>Virgen</t>
  </si>
  <si>
    <t>Reciclado/Regenerado</t>
  </si>
  <si>
    <t>MANTENIMIENTO APARATOS CLIMATIZACIÓN</t>
  </si>
  <si>
    <t>MANTENIMIENTO APARATOS REFRIGERACIÓN</t>
  </si>
  <si>
    <t>01/01/2025 -- 01/01/2030</t>
  </si>
  <si>
    <t>01/01/2025-01/01/2032</t>
  </si>
  <si>
    <t>01/01/2032 - EN ADELANTE</t>
  </si>
  <si>
    <t>01/01/2026 -- 01/01/2032</t>
  </si>
  <si>
    <t>01/01/2032 -- EN ADELANTE</t>
  </si>
  <si>
    <t>40 ton CO2 en kg de gas</t>
  </si>
  <si>
    <t>Aparatos de &lt; 40 ton CO2</t>
  </si>
  <si>
    <t>Reciclado/regenerado</t>
  </si>
  <si>
    <t>PCA &gt; 2500</t>
  </si>
  <si>
    <t>EXCEPTO EQUIPO MILITAR, Y EQUIPO PARA ENFRIAR POR DEBAJO DE -50 ⁰C</t>
  </si>
  <si>
    <t>EXCEPTO EQUIPO MILITAR, Y EQUIPO PARA ENFRIAR POR DEBAJO DE -50 ⁰C, EQUIPOS DE CENTRALES NUCLEARES Y ENFIRADORAS</t>
  </si>
  <si>
    <t>PCA &gt; 750</t>
  </si>
  <si>
    <t>FRIGORÍFICOS Y CONGELADORES</t>
  </si>
  <si>
    <t>DOMÉSTICOS</t>
  </si>
  <si>
    <t>COMERCIALES</t>
  </si>
  <si>
    <t>Equipos de refrigeración autónomos</t>
  </si>
  <si>
    <t>Aparatos de refrigeración acorde a punto 5) anexo IV Reglamento</t>
  </si>
  <si>
    <t>Sistemas de refrigeración centralizada multicompresor de uso comercial y potencias iguales o superiores a 40 kW</t>
  </si>
  <si>
    <t>Potencia hasta 12 kW</t>
  </si>
  <si>
    <t>Potencia superior a 12 kW</t>
  </si>
  <si>
    <t>MONOBLOQUE</t>
  </si>
  <si>
    <t>SISTEMA PARTIDO</t>
  </si>
  <si>
    <t>Hasta 12 kW</t>
  </si>
  <si>
    <t>Entre 12 kW y 50 kW</t>
  </si>
  <si>
    <t>OTROS SISTEMAS MONOBLOQUE</t>
  </si>
  <si>
    <t xml:space="preserve">Por encima de 12 kW </t>
  </si>
  <si>
    <t>Aire-Aire</t>
  </si>
  <si>
    <t>Aire-Agua</t>
  </si>
  <si>
    <t>APARATOS DE A/C Y BOMBAS DE CALOR DE</t>
  </si>
  <si>
    <t>PUESTA EN SERVICIO - NUEVA INSTALACIÓN</t>
  </si>
  <si>
    <t>Aparatos de refrigeración autónomos acorde a punto 4) anexo IV Reglamento</t>
  </si>
  <si>
    <t>SISTEMAS DE LUCHA CONTRA INCENDIOS</t>
  </si>
  <si>
    <t>Tipo de Gas fluorado</t>
  </si>
  <si>
    <t>tipo de GF</t>
  </si>
  <si>
    <t>PFC</t>
  </si>
  <si>
    <t>HFC</t>
  </si>
  <si>
    <t>ANEXO II</t>
  </si>
  <si>
    <t>PFC/HFC</t>
  </si>
  <si>
    <t>HFC/ANEXO II</t>
  </si>
  <si>
    <t>NO SUJETO A RESTRICCIONES MEDIOAMBIENTALES</t>
  </si>
  <si>
    <t>SUJETO A REGLAMENTO SUSTANCIAS DAÑAN CAPA DE OZONO</t>
  </si>
  <si>
    <t>SISTEMAS CON HASTA 3 KG</t>
  </si>
  <si>
    <t>Aparatos de ≥ 40 ton CO2</t>
  </si>
  <si>
    <t>Aparatos de ≥  40 ton CO2</t>
  </si>
  <si>
    <t>11/03/2024 -- 01/01/2026</t>
  </si>
  <si>
    <t>11/03/2024 -- 01/01/2025</t>
  </si>
  <si>
    <t>11/03/2024 -- 01/01/2027</t>
  </si>
  <si>
    <t>01/01/2027 -- 01/01/2032</t>
  </si>
  <si>
    <t>01/01/2027 -- EN ADELANTE</t>
  </si>
  <si>
    <t>11/03/2024 -- 01/01/2030</t>
  </si>
  <si>
    <t>01/01/2030 -- EN ADELANTE</t>
  </si>
  <si>
    <t>11/03/2024 -- 01/01/2029</t>
  </si>
  <si>
    <t>11/03/2024-01/01/2029</t>
  </si>
  <si>
    <t>01/01/2029 -- 01/01/2033</t>
  </si>
  <si>
    <t>11/03/2024 --  01/01/2027</t>
  </si>
  <si>
    <t>01/01/2025 -- EN ADELANTE</t>
  </si>
  <si>
    <t>01/01/2035 -- EN ADELANTE</t>
  </si>
  <si>
    <t xml:space="preserve">01/01/2026 - EN ADELANTE </t>
  </si>
  <si>
    <t>01/01/2032 -- EN ADELENTE</t>
  </si>
  <si>
    <t>DESDE 11/03/2024</t>
  </si>
  <si>
    <t xml:space="preserve"> 01/01/2029 -- 01/01/2035</t>
  </si>
  <si>
    <t>01/01/2027 -- 01/01/2035</t>
  </si>
  <si>
    <t>01/01/2025 -- 01/01/2035</t>
  </si>
  <si>
    <t>01/01/2025 - EN ADELANTE</t>
  </si>
  <si>
    <t>01/01/2033 -- EN ADELANTE</t>
  </si>
  <si>
    <t>HECHO POR EL DEPARTAMENTO TÉCNICO DE CONAIF</t>
  </si>
  <si>
    <t>INSTRUCCIONES DE MANEJO DE LA HOJA</t>
  </si>
  <si>
    <r>
      <rPr>
        <b/>
        <sz val="22"/>
        <color theme="1"/>
        <rFont val="Arial"/>
        <family val="2"/>
      </rPr>
      <t>NOTA:</t>
    </r>
    <r>
      <rPr>
        <sz val="22"/>
        <color theme="1"/>
        <rFont val="Arial"/>
        <family val="2"/>
      </rPr>
      <t xml:space="preserve"> EN AMARILLO SE MUESTRAN LAS EXCEPCIONES PARA MANTENIMIENTO DE EQUIPOS SEGÚN EL PCA Y SU APLICACIÓN (CELDA F36 Y J36).</t>
    </r>
  </si>
  <si>
    <r>
      <rPr>
        <b/>
        <sz val="22"/>
        <color theme="1"/>
        <rFont val="Arial"/>
        <family val="2"/>
      </rPr>
      <t>PASO 2:</t>
    </r>
    <r>
      <rPr>
        <sz val="22"/>
        <color theme="1"/>
        <rFont val="Arial"/>
        <family val="2"/>
      </rPr>
      <t xml:space="preserve"> EL OTRO DATO A SELECCIONAR ES LA CELDA C10, DONDE SE DEBE INDICAR SI EL GAS ES VIRGEN O RECICLADO/REGENERADO</t>
    </r>
  </si>
  <si>
    <r>
      <rPr>
        <b/>
        <sz val="22"/>
        <color theme="1"/>
        <rFont val="Arial"/>
        <family val="2"/>
      </rPr>
      <t>PASO 1</t>
    </r>
    <r>
      <rPr>
        <sz val="22"/>
        <color theme="1"/>
        <rFont val="Arial"/>
        <family val="2"/>
      </rPr>
      <t>: ÚNICAMENTE SE DEBE SELECCIONAR EL GAS REFRIGERANTE A COMPROBAR MEDIANTE EL USO DE LA LISTA DESPLEGABLE DE LA CELDA A13. SE PUEDE INTRODUCIR A MANO, AUNQUE DEBE RESPETARSE LA ESCRITURA (R-XXX). EN CASO DE NO SER ADMITIDO SE LANZARÁ UN MENSAJE DE ERROR.</t>
    </r>
  </si>
  <si>
    <r>
      <rPr>
        <b/>
        <sz val="24"/>
        <color theme="1"/>
        <rFont val="Arial"/>
        <family val="2"/>
      </rPr>
      <t xml:space="preserve">ADVERTENCIA: </t>
    </r>
    <r>
      <rPr>
        <sz val="24"/>
        <color theme="1"/>
        <rFont val="Arial"/>
        <family val="2"/>
      </rPr>
      <t>EL PROGRAMA TIENE UNOS LÍMITES PREDEFINIDOS, FUERA DE LOS MISMOS ES POSIBLE QUE LOS RESULTADOS NO SEAN CORRECTOS. EJEMPLO (NO INDICAR QUE USO UN R-C318 PARA UN SPLIT, DADO QUE ES POSIBLE QUE NO ESTÉ NI CONTEMPLADO EL CASO Y CONDUZCA A RESULTADO NO COHERENTES.</t>
    </r>
  </si>
  <si>
    <t>COMPROBADOR DE CONTROL DE FUGAS</t>
  </si>
  <si>
    <t>¿Sellado herméticamente?</t>
  </si>
  <si>
    <t>50 ton CO2 en kg de gas</t>
  </si>
  <si>
    <t xml:space="preserve">5 ton CO2 eq en kg de gas </t>
  </si>
  <si>
    <t>500 ton CO2 en kg de gas</t>
  </si>
  <si>
    <t>Tipo de aparato</t>
  </si>
  <si>
    <t>Carga del sistema/aparato</t>
  </si>
  <si>
    <t>Sistema de detección de fugas</t>
  </si>
  <si>
    <t>Control de fugas</t>
  </si>
  <si>
    <t>Expresado en kg</t>
  </si>
  <si>
    <t>Expresado en ton CO2</t>
  </si>
  <si>
    <t>Sellado herméticamente</t>
  </si>
  <si>
    <t>Sí</t>
  </si>
  <si>
    <t>No</t>
  </si>
  <si>
    <t>Periodicidad del control de fugas</t>
  </si>
  <si>
    <t>¿Aparato instalado en edificio residencial?</t>
  </si>
  <si>
    <t>Edificio residencial</t>
  </si>
  <si>
    <t>Aparatos de aire acondicionado</t>
  </si>
  <si>
    <t>Bombas de calor</t>
  </si>
  <si>
    <t>Aparatos de protección contra incendios</t>
  </si>
  <si>
    <t>Ciclos Rankine de fluido orgánico</t>
  </si>
  <si>
    <t>Aparamenta eléctrica</t>
  </si>
  <si>
    <r>
      <rPr>
        <b/>
        <sz val="22"/>
        <color theme="1"/>
        <rFont val="Arial"/>
        <family val="2"/>
      </rPr>
      <t>PASO 1</t>
    </r>
    <r>
      <rPr>
        <sz val="22"/>
        <color theme="1"/>
        <rFont val="Arial"/>
        <family val="2"/>
      </rPr>
      <t xml:space="preserve">:  SE DEBE SELECCIONAR EL GAS REFRIGERANTE A COMPROBAR MEDIANTE EL USO DE LA LISTA DESPLEGABLE DE LA CELDA A13, EL TIPO DE APARATO (CELDA A17), SI ESTÁ O NO SELLADO HERMÉTICAMENTE (CELDA D17), SI ESTÁ INSTALADO EN UN EDIFICIO RESIDENCIAL (F17) Y LA CARGA DEL SISTEMA (F14) Y SI DISPONE DE CONTROL DE FUGAS (I13).
</t>
    </r>
  </si>
  <si>
    <r>
      <rPr>
        <b/>
        <sz val="22"/>
        <color theme="1"/>
        <rFont val="Arial"/>
        <family val="2"/>
      </rPr>
      <t>PASO 2:</t>
    </r>
    <r>
      <rPr>
        <sz val="22"/>
        <color theme="1"/>
        <rFont val="Arial"/>
        <family val="2"/>
      </rPr>
      <t xml:space="preserve"> LAS CELDAS DONDE SE INTRODUCEN O SELECCIONAN DATOS ESTÁN EN FONDO AZUL Y LETRAS EN BLANCO</t>
    </r>
  </si>
  <si>
    <t>R-1224yd(Z)</t>
  </si>
  <si>
    <t>(Z)-1-cloro-2,3,3,3-tetrafluoroprop-1-eno</t>
  </si>
  <si>
    <t>cis-CF3CF=CHCl</t>
  </si>
  <si>
    <t>R-1336mzz(E)</t>
  </si>
  <si>
    <t>(E)-1,1,1,4,4,4-hexafluorobut-2-eno</t>
  </si>
  <si>
    <t>trans-CF3CH=CHCF3</t>
  </si>
  <si>
    <t>R-1336mzz(Z)</t>
  </si>
  <si>
    <t>(Z)-1,1,1,4,4,4-hexafluorobut-2-eno</t>
  </si>
  <si>
    <t>cis-CF3CH=CHCF3</t>
  </si>
  <si>
    <t>(11)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</si>
</sst>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28" x14ac:knownFonts="1">
    <font>
      <sz val="11"/>
      <color theme="1"/>
      <name val="Calibri"/>
      <family val="2"/>
      <scheme val="minor"/>
    </font>
    <font>
      <b/>
      <sz val="9"/>
      <color rgb="FF333333"/>
      <name val="Arial Narrow"/>
      <family val="2"/>
    </font>
    <font>
      <b/>
      <vertAlign val="superscript"/>
      <sz val="9"/>
      <color rgb="FF333333"/>
      <name val="Arial Narrow"/>
      <family val="2"/>
    </font>
    <font>
      <sz val="9"/>
      <color rgb="FF000000"/>
      <name val="Arial Narrow"/>
      <family val="2"/>
    </font>
    <font>
      <vertAlign val="superscript"/>
      <sz val="9"/>
      <color rgb="FF000000"/>
      <name val="Arial Narrow"/>
      <family val="2"/>
    </font>
    <font>
      <i/>
      <sz val="9"/>
      <color rgb="FF000000"/>
      <name val="Arial Narrow"/>
      <family val="2"/>
    </font>
    <font>
      <vertAlign val="subscript"/>
      <sz val="9"/>
      <color rgb="FF000000"/>
      <name val="Arial Narrow"/>
      <family val="2"/>
    </font>
    <font>
      <sz val="8"/>
      <name val="Calibri"/>
      <family val="2"/>
      <scheme val="minor"/>
    </font>
    <font>
      <sz val="18"/>
      <color theme="1"/>
      <name val="Arial"/>
      <family val="2"/>
    </font>
    <font>
      <b/>
      <sz val="18"/>
      <color theme="1"/>
      <name val="Arial"/>
      <family val="2"/>
    </font>
    <font>
      <b/>
      <sz val="18"/>
      <color theme="0"/>
      <name val="Arial"/>
      <family val="2"/>
    </font>
    <font>
      <sz val="18"/>
      <color theme="1"/>
      <name val="Calibri"/>
      <family val="2"/>
      <scheme val="minor"/>
    </font>
    <font>
      <sz val="18"/>
      <color rgb="FF000000"/>
      <name val="Arial Narrow"/>
      <family val="2"/>
    </font>
    <font>
      <sz val="28"/>
      <color theme="1"/>
      <name val="Arial"/>
      <family val="2"/>
    </font>
    <font>
      <b/>
      <sz val="24"/>
      <color theme="0"/>
      <name val="Arial"/>
      <family val="2"/>
    </font>
    <font>
      <b/>
      <sz val="28"/>
      <color theme="0"/>
      <name val="Arial"/>
      <family val="2"/>
    </font>
    <font>
      <sz val="11"/>
      <color theme="0"/>
      <name val="Calibri"/>
      <family val="2"/>
      <scheme val="minor"/>
    </font>
    <font>
      <sz val="22"/>
      <color theme="1"/>
      <name val="Arial"/>
      <family val="2"/>
    </font>
    <font>
      <sz val="24"/>
      <color theme="1"/>
      <name val="Arial"/>
      <family val="2"/>
    </font>
    <font>
      <sz val="26"/>
      <color theme="1"/>
      <name val="Arial"/>
      <family val="2"/>
    </font>
    <font>
      <b/>
      <sz val="24"/>
      <color theme="1"/>
      <name val="Arial"/>
      <family val="2"/>
    </font>
    <font>
      <b/>
      <sz val="22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0"/>
      <name val="Arial"/>
      <family val="2"/>
    </font>
    <font>
      <sz val="18"/>
      <name val="Arial"/>
      <family val="2"/>
    </font>
    <font>
      <sz val="11"/>
      <name val="Calibri"/>
      <family val="2"/>
      <scheme val="minor"/>
    </font>
    <font>
      <sz val="2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EFE7D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medium">
        <color rgb="FFA0B0C0"/>
      </left>
      <right style="medium">
        <color rgb="FFA0B0C0"/>
      </right>
      <top style="medium">
        <color rgb="FFA0B0C0"/>
      </top>
      <bottom style="medium">
        <color rgb="FFA0B0C0"/>
      </bottom>
      <diagonal/>
    </border>
    <border>
      <left style="medium">
        <color rgb="FFA0B0C0"/>
      </left>
      <right/>
      <top style="medium">
        <color rgb="FFA0B0C0"/>
      </top>
      <bottom/>
      <diagonal/>
    </border>
    <border>
      <left/>
      <right style="medium">
        <color rgb="FFA0B0C0"/>
      </right>
      <top style="medium">
        <color rgb="FFA0B0C0"/>
      </top>
      <bottom/>
      <diagonal/>
    </border>
    <border>
      <left style="medium">
        <color rgb="FFA0B0C0"/>
      </left>
      <right/>
      <top/>
      <bottom style="medium">
        <color rgb="FFA0B0C0"/>
      </bottom>
      <diagonal/>
    </border>
    <border>
      <left/>
      <right style="medium">
        <color rgb="FFA0B0C0"/>
      </right>
      <top/>
      <bottom style="medium">
        <color rgb="FFA0B0C0"/>
      </bottom>
      <diagonal/>
    </border>
    <border>
      <left style="medium">
        <color rgb="FFA0B0C0"/>
      </left>
      <right style="medium">
        <color rgb="FFA0B0C0"/>
      </right>
      <top style="medium">
        <color rgb="FFA0B0C0"/>
      </top>
      <bottom/>
      <diagonal/>
    </border>
    <border>
      <left style="medium">
        <color rgb="FFA0B0C0"/>
      </left>
      <right style="medium">
        <color rgb="FFA0B0C0"/>
      </right>
      <top/>
      <bottom style="medium">
        <color rgb="FFA0B0C0"/>
      </bottom>
      <diagonal/>
    </border>
    <border>
      <left style="medium">
        <color rgb="FFA0B0C0"/>
      </left>
      <right style="medium">
        <color rgb="FFA0B0C0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medium">
        <color indexed="64"/>
      </right>
      <top/>
      <bottom style="thick">
        <color theme="0"/>
      </bottom>
      <diagonal/>
    </border>
    <border>
      <left style="medium">
        <color indexed="64"/>
      </left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/>
      <right style="medium">
        <color indexed="64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n">
        <color theme="0"/>
      </left>
      <right/>
      <top style="thick">
        <color theme="0"/>
      </top>
      <bottom style="thick">
        <color theme="0"/>
      </bottom>
      <diagonal/>
    </border>
    <border>
      <left/>
      <right style="medium">
        <color indexed="64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medium">
        <color indexed="64"/>
      </left>
      <right/>
      <top style="medium">
        <color theme="0"/>
      </top>
      <bottom/>
      <diagonal/>
    </border>
    <border>
      <left style="medium">
        <color theme="0"/>
      </left>
      <right/>
      <top style="thick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 style="medium">
        <color theme="0"/>
      </right>
      <top/>
      <bottom style="thick">
        <color theme="0"/>
      </bottom>
      <diagonal/>
    </border>
    <border>
      <left style="medium">
        <color theme="0"/>
      </left>
      <right/>
      <top style="medium">
        <color theme="0"/>
      </top>
      <bottom style="thick">
        <color theme="0"/>
      </bottom>
      <diagonal/>
    </border>
    <border>
      <left/>
      <right/>
      <top style="medium">
        <color theme="0"/>
      </top>
      <bottom style="thick">
        <color theme="0"/>
      </bottom>
      <diagonal/>
    </border>
    <border>
      <left/>
      <right style="medium">
        <color theme="0"/>
      </right>
      <top style="medium">
        <color theme="0"/>
      </top>
      <bottom style="thick">
        <color theme="0"/>
      </bottom>
      <diagonal/>
    </border>
    <border>
      <left style="medium">
        <color theme="0"/>
      </left>
      <right/>
      <top style="thick">
        <color theme="0"/>
      </top>
      <bottom style="thick">
        <color theme="0"/>
      </bottom>
      <diagonal/>
    </border>
    <border>
      <left/>
      <right style="medium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medium">
        <color theme="0"/>
      </right>
      <top style="thick">
        <color theme="0"/>
      </top>
      <bottom style="thick">
        <color theme="0"/>
      </bottom>
      <diagonal/>
    </border>
    <border>
      <left/>
      <right style="medium">
        <color theme="0"/>
      </right>
      <top style="thick">
        <color theme="0"/>
      </top>
      <bottom/>
      <diagonal/>
    </border>
    <border>
      <left style="medium">
        <color theme="0"/>
      </left>
      <right/>
      <top/>
      <bottom style="thick">
        <color theme="0"/>
      </bottom>
      <diagonal/>
    </border>
    <border>
      <left/>
      <right style="medium">
        <color indexed="64"/>
      </right>
      <top style="medium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medium">
        <color theme="0"/>
      </left>
      <right style="thin">
        <color theme="0"/>
      </right>
      <top style="medium">
        <color theme="0"/>
      </top>
      <bottom/>
      <diagonal/>
    </border>
    <border>
      <left style="medium">
        <color theme="0"/>
      </left>
      <right style="thin">
        <color theme="0"/>
      </right>
      <top/>
      <bottom style="medium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2">
    <xf numFmtId="0" fontId="0" fillId="0" borderId="0"/>
    <xf numFmtId="44" fontId="22" fillId="0" borderId="0" applyFont="0" applyFill="0" applyBorder="0" applyAlignment="0" applyProtection="0"/>
  </cellStyleXfs>
  <cellXfs count="236">
    <xf numFmtId="0" fontId="0" fillId="0" borderId="0" xfId="0"/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vertical="center" wrapText="1"/>
    </xf>
    <xf numFmtId="2" fontId="0" fillId="0" borderId="0" xfId="0" applyNumberFormat="1"/>
    <xf numFmtId="0" fontId="1" fillId="2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2" fillId="0" borderId="0" xfId="0" applyFont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10" fillId="5" borderId="19" xfId="0" applyFont="1" applyFill="1" applyBorder="1" applyAlignment="1">
      <alignment horizontal="center" vertical="center" wrapText="1"/>
    </xf>
    <xf numFmtId="0" fontId="10" fillId="5" borderId="30" xfId="0" applyFont="1" applyFill="1" applyBorder="1" applyAlignment="1">
      <alignment horizontal="center" vertical="center" wrapText="1"/>
    </xf>
    <xf numFmtId="0" fontId="10" fillId="5" borderId="29" xfId="0" applyFont="1" applyFill="1" applyBorder="1" applyAlignment="1">
      <alignment horizontal="center" vertical="center" wrapText="1"/>
    </xf>
    <xf numFmtId="0" fontId="10" fillId="5" borderId="31" xfId="0" applyFont="1" applyFill="1" applyBorder="1" applyAlignment="1">
      <alignment horizontal="center" vertical="center" wrapText="1"/>
    </xf>
    <xf numFmtId="0" fontId="10" fillId="5" borderId="52" xfId="0" applyFont="1" applyFill="1" applyBorder="1" applyAlignment="1">
      <alignment horizontal="center" vertical="center" wrapText="1"/>
    </xf>
    <xf numFmtId="0" fontId="10" fillId="5" borderId="53" xfId="0" applyFont="1" applyFill="1" applyBorder="1" applyAlignment="1">
      <alignment horizontal="center" vertical="center" wrapText="1"/>
    </xf>
    <xf numFmtId="0" fontId="8" fillId="0" borderId="19" xfId="0" applyFont="1" applyBorder="1" applyAlignment="1">
      <alignment vertical="center" wrapText="1"/>
    </xf>
    <xf numFmtId="0" fontId="10" fillId="5" borderId="57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0" fillId="5" borderId="60" xfId="0" applyFont="1" applyFill="1" applyBorder="1" applyAlignment="1">
      <alignment horizontal="center" vertical="center" wrapText="1"/>
    </xf>
    <xf numFmtId="0" fontId="0" fillId="0" borderId="38" xfId="0" applyBorder="1"/>
    <xf numFmtId="0" fontId="0" fillId="0" borderId="39" xfId="0" applyBorder="1"/>
    <xf numFmtId="0" fontId="17" fillId="0" borderId="38" xfId="0" applyFont="1" applyBorder="1" applyAlignment="1">
      <alignment horizontal="left" wrapText="1"/>
    </xf>
    <xf numFmtId="0" fontId="17" fillId="0" borderId="0" xfId="0" applyFont="1" applyAlignment="1">
      <alignment horizontal="left" wrapText="1"/>
    </xf>
    <xf numFmtId="0" fontId="17" fillId="0" borderId="39" xfId="0" applyFont="1" applyBorder="1" applyAlignment="1">
      <alignment horizontal="left" wrapText="1"/>
    </xf>
    <xf numFmtId="0" fontId="10" fillId="6" borderId="29" xfId="0" applyFont="1" applyFill="1" applyBorder="1" applyAlignment="1">
      <alignment horizontal="center" vertical="center" wrapText="1"/>
    </xf>
    <xf numFmtId="44" fontId="10" fillId="6" borderId="29" xfId="1" applyFont="1" applyFill="1" applyBorder="1" applyAlignment="1">
      <alignment horizontal="center" vertical="center" wrapText="1"/>
    </xf>
    <xf numFmtId="0" fontId="23" fillId="0" borderId="0" xfId="0" applyFont="1"/>
    <xf numFmtId="0" fontId="16" fillId="8" borderId="0" xfId="0" applyFont="1" applyFill="1"/>
    <xf numFmtId="0" fontId="25" fillId="0" borderId="0" xfId="0" applyFont="1" applyAlignment="1">
      <alignment vertical="center" wrapText="1"/>
    </xf>
    <xf numFmtId="0" fontId="26" fillId="0" borderId="0" xfId="0" applyFont="1"/>
    <xf numFmtId="0" fontId="27" fillId="0" borderId="0" xfId="0" applyFont="1"/>
    <xf numFmtId="0" fontId="26" fillId="8" borderId="0" xfId="0" applyFont="1" applyFill="1"/>
    <xf numFmtId="0" fontId="16" fillId="0" borderId="0" xfId="0" applyFont="1"/>
    <xf numFmtId="0" fontId="24" fillId="0" borderId="0" xfId="0" applyFont="1" applyAlignment="1">
      <alignment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19" fillId="0" borderId="36" xfId="0" applyFont="1" applyBorder="1" applyAlignment="1">
      <alignment horizontal="left" vertical="center"/>
    </xf>
    <xf numFmtId="0" fontId="19" fillId="0" borderId="33" xfId="0" applyFont="1" applyBorder="1" applyAlignment="1">
      <alignment horizontal="left" vertical="center"/>
    </xf>
    <xf numFmtId="0" fontId="19" fillId="0" borderId="37" xfId="0" applyFont="1" applyBorder="1" applyAlignment="1">
      <alignment horizontal="left" vertical="center"/>
    </xf>
    <xf numFmtId="0" fontId="19" fillId="0" borderId="38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39" xfId="0" applyFont="1" applyBorder="1" applyAlignment="1">
      <alignment horizontal="left" vertical="center"/>
    </xf>
    <xf numFmtId="0" fontId="17" fillId="0" borderId="36" xfId="0" applyFont="1" applyBorder="1" applyAlignment="1">
      <alignment horizontal="left" vertical="center" wrapText="1"/>
    </xf>
    <xf numFmtId="0" fontId="17" fillId="0" borderId="33" xfId="0" applyFont="1" applyBorder="1" applyAlignment="1">
      <alignment horizontal="left" vertical="center" wrapText="1"/>
    </xf>
    <xf numFmtId="0" fontId="17" fillId="0" borderId="37" xfId="0" applyFont="1" applyBorder="1" applyAlignment="1">
      <alignment horizontal="left" vertical="center" wrapText="1"/>
    </xf>
    <xf numFmtId="0" fontId="17" fillId="0" borderId="38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7" fillId="0" borderId="39" xfId="0" applyFont="1" applyBorder="1" applyAlignment="1">
      <alignment horizontal="left" vertical="center" wrapText="1"/>
    </xf>
    <xf numFmtId="0" fontId="17" fillId="0" borderId="40" xfId="0" applyFont="1" applyBorder="1" applyAlignment="1">
      <alignment horizontal="left" vertical="center" wrapText="1"/>
    </xf>
    <xf numFmtId="0" fontId="17" fillId="0" borderId="41" xfId="0" applyFont="1" applyBorder="1" applyAlignment="1">
      <alignment horizontal="left" vertical="center" wrapText="1"/>
    </xf>
    <xf numFmtId="0" fontId="17" fillId="0" borderId="42" xfId="0" applyFont="1" applyBorder="1" applyAlignment="1">
      <alignment horizontal="left" vertical="center" wrapText="1"/>
    </xf>
    <xf numFmtId="0" fontId="17" fillId="0" borderId="36" xfId="0" applyFont="1" applyBorder="1" applyAlignment="1">
      <alignment horizontal="left" wrapText="1"/>
    </xf>
    <xf numFmtId="0" fontId="17" fillId="0" borderId="33" xfId="0" applyFont="1" applyBorder="1" applyAlignment="1">
      <alignment horizontal="left" wrapText="1"/>
    </xf>
    <xf numFmtId="0" fontId="17" fillId="0" borderId="37" xfId="0" applyFont="1" applyBorder="1" applyAlignment="1">
      <alignment horizontal="left" wrapText="1"/>
    </xf>
    <xf numFmtId="0" fontId="17" fillId="0" borderId="38" xfId="0" applyFont="1" applyBorder="1" applyAlignment="1">
      <alignment horizontal="left" wrapText="1"/>
    </xf>
    <xf numFmtId="0" fontId="17" fillId="0" borderId="0" xfId="0" applyFont="1" applyAlignment="1">
      <alignment horizontal="left" wrapText="1"/>
    </xf>
    <xf numFmtId="0" fontId="17" fillId="0" borderId="39" xfId="0" applyFont="1" applyBorder="1" applyAlignment="1">
      <alignment horizontal="left" wrapText="1"/>
    </xf>
    <xf numFmtId="0" fontId="17" fillId="0" borderId="40" xfId="0" applyFont="1" applyBorder="1" applyAlignment="1">
      <alignment horizontal="left" wrapText="1"/>
    </xf>
    <xf numFmtId="0" fontId="17" fillId="0" borderId="41" xfId="0" applyFont="1" applyBorder="1" applyAlignment="1">
      <alignment horizontal="left" wrapText="1"/>
    </xf>
    <xf numFmtId="0" fontId="17" fillId="0" borderId="42" xfId="0" applyFont="1" applyBorder="1" applyAlignment="1">
      <alignment horizontal="left" wrapText="1"/>
    </xf>
    <xf numFmtId="0" fontId="18" fillId="0" borderId="36" xfId="0" applyFont="1" applyBorder="1" applyAlignment="1">
      <alignment horizontal="left" vertical="top" wrapText="1"/>
    </xf>
    <xf numFmtId="0" fontId="18" fillId="0" borderId="33" xfId="0" applyFont="1" applyBorder="1" applyAlignment="1">
      <alignment horizontal="left" vertical="top" wrapText="1"/>
    </xf>
    <xf numFmtId="0" fontId="18" fillId="0" borderId="37" xfId="0" applyFont="1" applyBorder="1" applyAlignment="1">
      <alignment horizontal="left" vertical="top" wrapText="1"/>
    </xf>
    <xf numFmtId="0" fontId="18" fillId="0" borderId="38" xfId="0" applyFont="1" applyBorder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18" fillId="0" borderId="39" xfId="0" applyFont="1" applyBorder="1" applyAlignment="1">
      <alignment horizontal="left" vertical="top" wrapText="1"/>
    </xf>
    <xf numFmtId="0" fontId="18" fillId="0" borderId="40" xfId="0" applyFont="1" applyBorder="1" applyAlignment="1">
      <alignment horizontal="left" vertical="top" wrapText="1"/>
    </xf>
    <xf numFmtId="0" fontId="18" fillId="0" borderId="41" xfId="0" applyFont="1" applyBorder="1" applyAlignment="1">
      <alignment horizontal="left" vertical="top" wrapText="1"/>
    </xf>
    <xf numFmtId="0" fontId="18" fillId="0" borderId="42" xfId="0" applyFont="1" applyBorder="1" applyAlignment="1">
      <alignment horizontal="left" vertical="top" wrapText="1"/>
    </xf>
    <xf numFmtId="0" fontId="10" fillId="5" borderId="25" xfId="0" applyFont="1" applyFill="1" applyBorder="1" applyAlignment="1">
      <alignment horizontal="center" vertical="center" wrapText="1"/>
    </xf>
    <xf numFmtId="0" fontId="10" fillId="5" borderId="23" xfId="0" applyFont="1" applyFill="1" applyBorder="1" applyAlignment="1">
      <alignment horizontal="center" vertical="center" wrapText="1"/>
    </xf>
    <xf numFmtId="0" fontId="10" fillId="5" borderId="26" xfId="0" applyFont="1" applyFill="1" applyBorder="1" applyAlignment="1">
      <alignment horizontal="center" vertical="center" wrapText="1"/>
    </xf>
    <xf numFmtId="0" fontId="10" fillId="5" borderId="16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10" fillId="5" borderId="17" xfId="0" applyFont="1" applyFill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10" fillId="5" borderId="50" xfId="0" applyFont="1" applyFill="1" applyBorder="1" applyAlignment="1">
      <alignment horizontal="center" vertical="center" wrapText="1"/>
    </xf>
    <xf numFmtId="0" fontId="10" fillId="5" borderId="19" xfId="0" applyFont="1" applyFill="1" applyBorder="1" applyAlignment="1">
      <alignment horizontal="center" vertical="center" wrapText="1"/>
    </xf>
    <xf numFmtId="0" fontId="10" fillId="5" borderId="30" xfId="0" applyFont="1" applyFill="1" applyBorder="1" applyAlignment="1">
      <alignment horizontal="center" vertical="center" wrapText="1"/>
    </xf>
    <xf numFmtId="0" fontId="10" fillId="5" borderId="32" xfId="0" applyFont="1" applyFill="1" applyBorder="1" applyAlignment="1">
      <alignment horizontal="center" vertical="center" wrapText="1"/>
    </xf>
    <xf numFmtId="0" fontId="10" fillId="5" borderId="31" xfId="0" applyFont="1" applyFill="1" applyBorder="1" applyAlignment="1">
      <alignment horizontal="center" vertical="center" wrapText="1"/>
    </xf>
    <xf numFmtId="0" fontId="10" fillId="5" borderId="13" xfId="0" applyFont="1" applyFill="1" applyBorder="1" applyAlignment="1">
      <alignment horizontal="center" vertical="center" wrapText="1"/>
    </xf>
    <xf numFmtId="0" fontId="10" fillId="5" borderId="51" xfId="0" applyFont="1" applyFill="1" applyBorder="1" applyAlignment="1">
      <alignment horizontal="center" vertical="center" wrapText="1"/>
    </xf>
    <xf numFmtId="0" fontId="8" fillId="0" borderId="58" xfId="0" applyFont="1" applyBorder="1" applyAlignment="1">
      <alignment horizontal="center" vertical="center" wrapText="1"/>
    </xf>
    <xf numFmtId="0" fontId="8" fillId="0" borderId="59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10" fillId="5" borderId="35" xfId="0" applyFont="1" applyFill="1" applyBorder="1" applyAlignment="1">
      <alignment horizontal="center" vertical="center" wrapText="1"/>
    </xf>
    <xf numFmtId="14" fontId="10" fillId="6" borderId="13" xfId="0" applyNumberFormat="1" applyFont="1" applyFill="1" applyBorder="1" applyAlignment="1">
      <alignment horizontal="center" vertical="center" wrapText="1"/>
    </xf>
    <xf numFmtId="14" fontId="10" fillId="6" borderId="14" xfId="0" applyNumberFormat="1" applyFont="1" applyFill="1" applyBorder="1" applyAlignment="1">
      <alignment horizontal="center" vertical="center" wrapText="1"/>
    </xf>
    <xf numFmtId="0" fontId="10" fillId="6" borderId="14" xfId="0" applyFont="1" applyFill="1" applyBorder="1" applyAlignment="1">
      <alignment horizontal="center" vertical="center" wrapText="1"/>
    </xf>
    <xf numFmtId="0" fontId="10" fillId="6" borderId="15" xfId="0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6" borderId="13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8" fillId="4" borderId="25" xfId="0" applyFont="1" applyFill="1" applyBorder="1" applyAlignment="1">
      <alignment horizontal="center" vertical="center" wrapText="1"/>
    </xf>
    <xf numFmtId="0" fontId="8" fillId="4" borderId="23" xfId="0" applyFont="1" applyFill="1" applyBorder="1" applyAlignment="1">
      <alignment horizontal="center" vertical="center" wrapText="1"/>
    </xf>
    <xf numFmtId="0" fontId="8" fillId="4" borderId="26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10" fillId="6" borderId="25" xfId="0" applyFont="1" applyFill="1" applyBorder="1" applyAlignment="1">
      <alignment horizontal="center" vertical="center" wrapText="1"/>
    </xf>
    <xf numFmtId="0" fontId="10" fillId="6" borderId="26" xfId="0" applyFont="1" applyFill="1" applyBorder="1" applyAlignment="1">
      <alignment horizontal="center" vertical="center" wrapText="1"/>
    </xf>
    <xf numFmtId="0" fontId="10" fillId="6" borderId="18" xfId="0" applyFont="1" applyFill="1" applyBorder="1" applyAlignment="1">
      <alignment horizontal="center" vertical="center" wrapText="1"/>
    </xf>
    <xf numFmtId="0" fontId="10" fillId="6" borderId="22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14" fillId="6" borderId="13" xfId="0" applyFont="1" applyFill="1" applyBorder="1" applyAlignment="1">
      <alignment horizontal="center" vertical="center" wrapText="1"/>
    </xf>
    <xf numFmtId="0" fontId="14" fillId="6" borderId="14" xfId="0" applyFont="1" applyFill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0" fontId="14" fillId="6" borderId="0" xfId="0" applyFont="1" applyFill="1" applyAlignment="1">
      <alignment horizontal="center" vertical="center" wrapText="1"/>
    </xf>
    <xf numFmtId="0" fontId="14" fillId="6" borderId="17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0" fontId="14" fillId="5" borderId="16" xfId="0" applyFont="1" applyFill="1" applyBorder="1" applyAlignment="1">
      <alignment horizontal="center" vertical="center" wrapText="1"/>
    </xf>
    <xf numFmtId="0" fontId="14" fillId="5" borderId="0" xfId="0" applyFont="1" applyFill="1" applyAlignment="1">
      <alignment horizontal="center" vertical="center" wrapText="1"/>
    </xf>
    <xf numFmtId="0" fontId="14" fillId="5" borderId="17" xfId="0" applyFont="1" applyFill="1" applyBorder="1" applyAlignment="1">
      <alignment horizontal="center" vertical="center" wrapText="1"/>
    </xf>
    <xf numFmtId="0" fontId="14" fillId="5" borderId="25" xfId="0" applyFont="1" applyFill="1" applyBorder="1" applyAlignment="1">
      <alignment horizontal="center" vertical="center" wrapText="1"/>
    </xf>
    <xf numFmtId="0" fontId="14" fillId="5" borderId="23" xfId="0" applyFont="1" applyFill="1" applyBorder="1" applyAlignment="1">
      <alignment horizontal="center" vertical="center" wrapText="1"/>
    </xf>
    <xf numFmtId="0" fontId="14" fillId="5" borderId="14" xfId="0" applyFont="1" applyFill="1" applyBorder="1" applyAlignment="1">
      <alignment horizontal="center" vertical="center" wrapText="1"/>
    </xf>
    <xf numFmtId="0" fontId="14" fillId="5" borderId="15" xfId="0" applyFont="1" applyFill="1" applyBorder="1" applyAlignment="1">
      <alignment horizontal="center" vertical="center" wrapText="1"/>
    </xf>
    <xf numFmtId="0" fontId="14" fillId="5" borderId="13" xfId="0" applyFont="1" applyFill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10" fillId="6" borderId="23" xfId="0" applyFont="1" applyFill="1" applyBorder="1" applyAlignment="1">
      <alignment horizontal="center" vertical="center" wrapText="1"/>
    </xf>
    <xf numFmtId="2" fontId="8" fillId="4" borderId="23" xfId="0" applyNumberFormat="1" applyFont="1" applyFill="1" applyBorder="1" applyAlignment="1">
      <alignment horizontal="center" vertical="center" wrapText="1"/>
    </xf>
    <xf numFmtId="2" fontId="8" fillId="4" borderId="26" xfId="0" applyNumberFormat="1" applyFont="1" applyFill="1" applyBorder="1" applyAlignment="1">
      <alignment horizontal="center" vertical="center" wrapText="1"/>
    </xf>
    <xf numFmtId="2" fontId="8" fillId="4" borderId="19" xfId="0" applyNumberFormat="1" applyFont="1" applyFill="1" applyBorder="1" applyAlignment="1">
      <alignment horizontal="center" vertical="center" wrapText="1"/>
    </xf>
    <xf numFmtId="2" fontId="8" fillId="4" borderId="22" xfId="0" applyNumberFormat="1" applyFont="1" applyFill="1" applyBorder="1" applyAlignment="1">
      <alignment horizontal="center" vertical="center" wrapText="1"/>
    </xf>
    <xf numFmtId="0" fontId="10" fillId="6" borderId="19" xfId="0" applyFont="1" applyFill="1" applyBorder="1" applyAlignment="1">
      <alignment horizontal="center" vertical="center" wrapText="1"/>
    </xf>
    <xf numFmtId="0" fontId="10" fillId="5" borderId="14" xfId="0" applyFont="1" applyFill="1" applyBorder="1" applyAlignment="1">
      <alignment horizontal="center" vertical="center" wrapText="1"/>
    </xf>
    <xf numFmtId="0" fontId="10" fillId="5" borderId="28" xfId="0" applyFont="1" applyFill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8" fillId="0" borderId="56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0" fillId="5" borderId="22" xfId="0" applyFont="1" applyFill="1" applyBorder="1" applyAlignment="1">
      <alignment horizontal="center" vertical="center" wrapText="1"/>
    </xf>
    <xf numFmtId="0" fontId="10" fillId="5" borderId="18" xfId="0" applyFont="1" applyFill="1" applyBorder="1" applyAlignment="1">
      <alignment horizontal="center" vertical="center" wrapText="1"/>
    </xf>
    <xf numFmtId="0" fontId="10" fillId="5" borderId="15" xfId="0" applyFont="1" applyFill="1" applyBorder="1" applyAlignment="1">
      <alignment horizontal="center" vertical="center" wrapText="1"/>
    </xf>
    <xf numFmtId="0" fontId="10" fillId="5" borderId="47" xfId="0" applyFont="1" applyFill="1" applyBorder="1" applyAlignment="1">
      <alignment horizontal="center" vertical="center" wrapText="1"/>
    </xf>
    <xf numFmtId="0" fontId="10" fillId="5" borderId="48" xfId="0" applyFont="1" applyFill="1" applyBorder="1" applyAlignment="1">
      <alignment horizontal="center" vertical="center" wrapText="1"/>
    </xf>
    <xf numFmtId="0" fontId="10" fillId="5" borderId="49" xfId="0" applyFont="1" applyFill="1" applyBorder="1" applyAlignment="1">
      <alignment horizontal="center" vertical="center" wrapText="1"/>
    </xf>
    <xf numFmtId="0" fontId="10" fillId="5" borderId="27" xfId="0" applyFont="1" applyFill="1" applyBorder="1" applyAlignment="1">
      <alignment horizontal="center" vertical="center" wrapText="1"/>
    </xf>
    <xf numFmtId="0" fontId="10" fillId="5" borderId="43" xfId="0" applyFont="1" applyFill="1" applyBorder="1" applyAlignment="1">
      <alignment horizontal="center" vertical="center" wrapText="1"/>
    </xf>
    <xf numFmtId="0" fontId="10" fillId="5" borderId="45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 wrapText="1"/>
    </xf>
    <xf numFmtId="0" fontId="8" fillId="0" borderId="55" xfId="0" applyFont="1" applyBorder="1" applyAlignment="1">
      <alignment horizontal="center" vertical="center" wrapText="1"/>
    </xf>
    <xf numFmtId="0" fontId="8" fillId="0" borderId="54" xfId="0" applyFont="1" applyBorder="1" applyAlignment="1">
      <alignment horizontal="center" vertical="center" wrapText="1"/>
    </xf>
    <xf numFmtId="0" fontId="8" fillId="0" borderId="61" xfId="0" applyFont="1" applyBorder="1" applyAlignment="1">
      <alignment horizontal="center" vertical="center" wrapText="1"/>
    </xf>
    <xf numFmtId="0" fontId="8" fillId="0" borderId="62" xfId="0" applyFont="1" applyBorder="1" applyAlignment="1">
      <alignment horizontal="center" vertical="center" wrapText="1"/>
    </xf>
    <xf numFmtId="0" fontId="10" fillId="5" borderId="40" xfId="0" applyFont="1" applyFill="1" applyBorder="1" applyAlignment="1">
      <alignment horizontal="center" vertical="center" wrapText="1"/>
    </xf>
    <xf numFmtId="0" fontId="10" fillId="5" borderId="42" xfId="0" applyFont="1" applyFill="1" applyBorder="1" applyAlignment="1">
      <alignment horizontal="center" vertical="center" wrapText="1"/>
    </xf>
    <xf numFmtId="0" fontId="24" fillId="7" borderId="36" xfId="0" applyFont="1" applyFill="1" applyBorder="1" applyAlignment="1">
      <alignment horizontal="center" vertical="center" wrapText="1"/>
    </xf>
    <xf numFmtId="0" fontId="24" fillId="7" borderId="33" xfId="0" applyFont="1" applyFill="1" applyBorder="1" applyAlignment="1">
      <alignment horizontal="center" vertical="center" wrapText="1"/>
    </xf>
    <xf numFmtId="0" fontId="24" fillId="7" borderId="37" xfId="0" applyFont="1" applyFill="1" applyBorder="1" applyAlignment="1">
      <alignment horizontal="center" vertical="center" wrapText="1"/>
    </xf>
    <xf numFmtId="0" fontId="24" fillId="7" borderId="38" xfId="0" applyFont="1" applyFill="1" applyBorder="1" applyAlignment="1">
      <alignment horizontal="center" vertical="center" wrapText="1"/>
    </xf>
    <xf numFmtId="0" fontId="24" fillId="7" borderId="0" xfId="0" applyFont="1" applyFill="1" applyAlignment="1">
      <alignment horizontal="center" vertical="center" wrapText="1"/>
    </xf>
    <xf numFmtId="0" fontId="24" fillId="7" borderId="39" xfId="0" applyFont="1" applyFill="1" applyBorder="1" applyAlignment="1">
      <alignment horizontal="center" vertical="center" wrapText="1"/>
    </xf>
    <xf numFmtId="0" fontId="24" fillId="7" borderId="40" xfId="0" applyFont="1" applyFill="1" applyBorder="1" applyAlignment="1">
      <alignment horizontal="center" vertical="center" wrapText="1"/>
    </xf>
    <xf numFmtId="0" fontId="24" fillId="7" borderId="41" xfId="0" applyFont="1" applyFill="1" applyBorder="1" applyAlignment="1">
      <alignment horizontal="center" vertical="center" wrapText="1"/>
    </xf>
    <xf numFmtId="0" fontId="24" fillId="7" borderId="42" xfId="0" applyFont="1" applyFill="1" applyBorder="1" applyAlignment="1">
      <alignment horizontal="center" vertical="center" wrapText="1"/>
    </xf>
    <xf numFmtId="0" fontId="24" fillId="7" borderId="23" xfId="0" applyFont="1" applyFill="1" applyBorder="1" applyAlignment="1">
      <alignment horizontal="center" vertical="center" wrapText="1"/>
    </xf>
    <xf numFmtId="0" fontId="24" fillId="7" borderId="19" xfId="0" applyFont="1" applyFill="1" applyBorder="1" applyAlignment="1">
      <alignment horizontal="center" vertical="center" wrapText="1"/>
    </xf>
    <xf numFmtId="0" fontId="10" fillId="6" borderId="36" xfId="0" applyFont="1" applyFill="1" applyBorder="1" applyAlignment="1">
      <alignment horizontal="center" vertical="center" wrapText="1"/>
    </xf>
    <xf numFmtId="0" fontId="10" fillId="6" borderId="33" xfId="0" applyFont="1" applyFill="1" applyBorder="1" applyAlignment="1">
      <alignment horizontal="center" vertical="center" wrapText="1"/>
    </xf>
    <xf numFmtId="0" fontId="10" fillId="6" borderId="37" xfId="0" applyFont="1" applyFill="1" applyBorder="1" applyAlignment="1">
      <alignment horizontal="center" vertical="center" wrapText="1"/>
    </xf>
    <xf numFmtId="0" fontId="10" fillId="6" borderId="31" xfId="0" applyFont="1" applyFill="1" applyBorder="1" applyAlignment="1">
      <alignment horizontal="center" vertical="center" wrapText="1"/>
    </xf>
    <xf numFmtId="0" fontId="10" fillId="6" borderId="32" xfId="0" applyFont="1" applyFill="1" applyBorder="1" applyAlignment="1">
      <alignment horizontal="center" vertical="center" wrapText="1"/>
    </xf>
    <xf numFmtId="0" fontId="24" fillId="7" borderId="43" xfId="0" applyFont="1" applyFill="1" applyBorder="1" applyAlignment="1">
      <alignment horizontal="center" vertical="center" wrapText="1"/>
    </xf>
    <xf numFmtId="0" fontId="24" fillId="7" borderId="45" xfId="0" applyFont="1" applyFill="1" applyBorder="1" applyAlignment="1">
      <alignment horizontal="center" vertical="center" wrapText="1"/>
    </xf>
    <xf numFmtId="0" fontId="8" fillId="4" borderId="36" xfId="0" applyFont="1" applyFill="1" applyBorder="1" applyAlignment="1">
      <alignment horizontal="center" vertical="center" wrapText="1"/>
    </xf>
    <xf numFmtId="0" fontId="8" fillId="4" borderId="37" xfId="0" applyFont="1" applyFill="1" applyBorder="1" applyAlignment="1">
      <alignment horizontal="center" vertical="center" wrapText="1"/>
    </xf>
    <xf numFmtId="0" fontId="8" fillId="4" borderId="40" xfId="0" applyFont="1" applyFill="1" applyBorder="1" applyAlignment="1">
      <alignment horizontal="center" vertical="center" wrapText="1"/>
    </xf>
    <xf numFmtId="0" fontId="8" fillId="4" borderId="42" xfId="0" applyFont="1" applyFill="1" applyBorder="1" applyAlignment="1">
      <alignment horizontal="center" vertical="center" wrapText="1"/>
    </xf>
    <xf numFmtId="0" fontId="8" fillId="4" borderId="38" xfId="0" applyFont="1" applyFill="1" applyBorder="1" applyAlignment="1">
      <alignment horizontal="center" vertical="center" wrapText="1"/>
    </xf>
    <xf numFmtId="0" fontId="8" fillId="4" borderId="39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0" fontId="8" fillId="4" borderId="41" xfId="0" applyFont="1" applyFill="1" applyBorder="1" applyAlignment="1">
      <alignment horizontal="center" vertical="center" wrapText="1"/>
    </xf>
    <xf numFmtId="2" fontId="8" fillId="4" borderId="43" xfId="0" applyNumberFormat="1" applyFont="1" applyFill="1" applyBorder="1" applyAlignment="1">
      <alignment horizontal="center" vertical="center" wrapText="1"/>
    </xf>
    <xf numFmtId="2" fontId="8" fillId="4" borderId="45" xfId="0" applyNumberFormat="1" applyFont="1" applyFill="1" applyBorder="1" applyAlignment="1">
      <alignment horizontal="center" vertical="center" wrapText="1"/>
    </xf>
    <xf numFmtId="2" fontId="8" fillId="4" borderId="36" xfId="0" applyNumberFormat="1" applyFont="1" applyFill="1" applyBorder="1" applyAlignment="1">
      <alignment horizontal="center" vertical="center" wrapText="1"/>
    </xf>
    <xf numFmtId="2" fontId="8" fillId="4" borderId="37" xfId="0" applyNumberFormat="1" applyFont="1" applyFill="1" applyBorder="1" applyAlignment="1">
      <alignment horizontal="center" vertical="center" wrapText="1"/>
    </xf>
    <xf numFmtId="2" fontId="8" fillId="4" borderId="40" xfId="0" applyNumberFormat="1" applyFont="1" applyFill="1" applyBorder="1" applyAlignment="1">
      <alignment horizontal="center" vertical="center" wrapText="1"/>
    </xf>
    <xf numFmtId="2" fontId="8" fillId="4" borderId="42" xfId="0" applyNumberFormat="1" applyFont="1" applyFill="1" applyBorder="1" applyAlignment="1">
      <alignment horizontal="center" vertical="center" wrapText="1"/>
    </xf>
    <xf numFmtId="2" fontId="8" fillId="4" borderId="44" xfId="0" applyNumberFormat="1" applyFont="1" applyFill="1" applyBorder="1" applyAlignment="1">
      <alignment horizontal="center" vertical="center" wrapText="1"/>
    </xf>
    <xf numFmtId="0" fontId="10" fillId="6" borderId="30" xfId="0" applyFont="1" applyFill="1" applyBorder="1" applyAlignment="1">
      <alignment horizontal="center" vertical="center" wrapText="1"/>
    </xf>
    <xf numFmtId="0" fontId="10" fillId="6" borderId="0" xfId="0" applyFont="1" applyFill="1" applyAlignment="1">
      <alignment horizontal="center" vertical="center" wrapText="1"/>
    </xf>
    <xf numFmtId="0" fontId="10" fillId="6" borderId="17" xfId="0" applyFont="1" applyFill="1" applyBorder="1" applyAlignment="1">
      <alignment horizontal="center" vertical="center" wrapText="1"/>
    </xf>
    <xf numFmtId="0" fontId="24" fillId="7" borderId="25" xfId="0" applyFont="1" applyFill="1" applyBorder="1" applyAlignment="1">
      <alignment horizontal="center" vertical="center" wrapText="1"/>
    </xf>
    <xf numFmtId="0" fontId="24" fillId="7" borderId="26" xfId="0" applyFont="1" applyFill="1" applyBorder="1" applyAlignment="1">
      <alignment horizontal="center" vertical="center" wrapText="1"/>
    </xf>
    <xf numFmtId="0" fontId="24" fillId="7" borderId="16" xfId="0" applyFont="1" applyFill="1" applyBorder="1" applyAlignment="1">
      <alignment horizontal="center" vertical="center" wrapText="1"/>
    </xf>
    <xf numFmtId="0" fontId="24" fillId="7" borderId="1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17">
    <dxf>
      <fill>
        <patternFill>
          <bgColor rgb="FFFF0000"/>
        </patternFill>
      </fill>
    </dxf>
    <dxf>
      <fill>
        <patternFill>
          <bgColor rgb="FFFFFF00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/>
      </font>
      <fill>
        <patternFill>
          <bgColor rgb="FFFFC000"/>
        </patternFill>
      </fill>
    </dxf>
    <dxf>
      <font>
        <b/>
        <i/>
        <strike val="0"/>
        <color theme="0"/>
      </font>
      <fill>
        <patternFill>
          <bgColor rgb="FFFFC000"/>
        </patternFill>
      </fill>
    </dxf>
    <dxf>
      <font>
        <b/>
        <i/>
      </font>
      <fill>
        <patternFill>
          <bgColor theme="4" tint="0.79998168889431442"/>
        </patternFill>
      </fill>
    </dxf>
    <dxf>
      <font>
        <b val="0"/>
        <i val="0"/>
      </font>
      <fill>
        <patternFill patternType="mediumGray">
          <bgColor theme="4" tint="0.79998168889431442"/>
        </patternFill>
      </fill>
    </dxf>
    <dxf>
      <font>
        <b/>
        <i val="0"/>
        <u val="none"/>
        <color theme="0" tint="-4.9989318521683403E-2"/>
      </font>
      <fill>
        <patternFill>
          <bgColor rgb="FFFF0000"/>
        </patternFill>
      </fill>
    </dxf>
    <dxf>
      <font>
        <b/>
        <i val="0"/>
      </font>
      <fill>
        <patternFill>
          <bgColor rgb="FF92D050"/>
        </patternFill>
      </fill>
    </dxf>
    <dxf>
      <font>
        <b val="0"/>
        <i/>
        <color theme="0"/>
      </font>
      <fill>
        <patternFill>
          <bgColor theme="7" tint="-0.24994659260841701"/>
        </patternFill>
      </fill>
    </dxf>
    <dxf>
      <font>
        <b/>
        <i val="0"/>
        <strike val="0"/>
      </font>
      <fill>
        <patternFill>
          <bgColor rgb="FF92D050"/>
        </patternFill>
      </fill>
    </dxf>
    <dxf>
      <font>
        <b val="0"/>
        <i/>
        <color auto="1"/>
      </font>
      <fill>
        <patternFill>
          <bgColor theme="7" tint="0.39994506668294322"/>
        </patternFill>
      </fill>
    </dxf>
    <dxf>
      <font>
        <b/>
        <i/>
      </font>
      <fill>
        <patternFill>
          <bgColor rgb="FFFFFF00"/>
        </patternFill>
      </fill>
    </dxf>
    <dxf>
      <font>
        <b/>
        <i/>
        <color rgb="FFFFFF00"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ont>
        <b/>
        <i val="0"/>
        <strike val="0"/>
        <color theme="0"/>
      </font>
      <fill>
        <patternFill>
          <fgColor auto="1"/>
          <bgColor rgb="FFFF0000"/>
        </patternFill>
      </fill>
      <border>
        <vertical/>
        <horizontal/>
      </border>
    </dxf>
  </dxfs>
  <tableStyles count="0" defaultTableStyle="TableStyleMedium2" defaultPivotStyle="PivotStyleLight16"/>
  <colors>
    <mruColors>
      <color rgb="FFC495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283633</xdr:colOff>
      <xdr:row>0</xdr:row>
      <xdr:rowOff>160867</xdr:rowOff>
    </xdr:from>
    <xdr:to>
      <xdr:col>10</xdr:col>
      <xdr:colOff>1669354</xdr:colOff>
      <xdr:row>5</xdr:row>
      <xdr:rowOff>81137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4212FE-D788-4D32-9A4A-A771548C7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2300" y="160867"/>
          <a:ext cx="1385721" cy="860070"/>
        </a:xfrm>
        <a:prstGeom prst="rect">
          <a:avLst/>
        </a:prstGeom>
        <a:noFill/>
        <a:ln>
          <a:solidFill>
            <a:schemeClr val="bg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283633</xdr:colOff>
      <xdr:row>0</xdr:row>
      <xdr:rowOff>160867</xdr:rowOff>
    </xdr:from>
    <xdr:to>
      <xdr:col>10</xdr:col>
      <xdr:colOff>1669354</xdr:colOff>
      <xdr:row>5</xdr:row>
      <xdr:rowOff>81137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242C76E-E379-4786-BC7C-D2761AD50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8433" y="160867"/>
          <a:ext cx="1385721" cy="842290"/>
        </a:xfrm>
        <a:prstGeom prst="rect">
          <a:avLst/>
        </a:prstGeom>
        <a:noFill/>
        <a:ln>
          <a:solidFill>
            <a:schemeClr val="bg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738046</xdr:colOff>
      <xdr:row>1</xdr:row>
      <xdr:rowOff>9797</xdr:rowOff>
    </xdr:from>
    <xdr:to>
      <xdr:col>11</xdr:col>
      <xdr:colOff>291580</xdr:colOff>
      <xdr:row>4</xdr:row>
      <xdr:rowOff>654282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042E0A7-6A75-4FDB-4EC9-26A518DC4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36675" y="303711"/>
          <a:ext cx="2557991" cy="1548000"/>
        </a:xfrm>
        <a:prstGeom prst="rect">
          <a:avLst/>
        </a:prstGeom>
        <a:noFill/>
        <a:ln>
          <a:solidFill>
            <a:schemeClr val="bg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738046</xdr:colOff>
      <xdr:row>1</xdr:row>
      <xdr:rowOff>9797</xdr:rowOff>
    </xdr:from>
    <xdr:to>
      <xdr:col>11</xdr:col>
      <xdr:colOff>291580</xdr:colOff>
      <xdr:row>4</xdr:row>
      <xdr:rowOff>654282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D2EEECA-068C-4DE8-8D7A-16A4D3933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99126" y="299357"/>
          <a:ext cx="2555814" cy="1543645"/>
        </a:xfrm>
        <a:prstGeom prst="rect">
          <a:avLst/>
        </a:prstGeom>
        <a:noFill/>
        <a:ln>
          <a:solidFill>
            <a:schemeClr val="bg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7334B45-3566-4C3F-9211-81F39E7C9FF7}" name="Instalación" displayName="Instalación" ref="F15:F23" totalsRowShown="0" dataDxfId="3">
  <autoFilter ref="F15:F23" xr:uid="{F7334B45-3566-4C3F-9211-81F39E7C9FF7}"/>
  <tableColumns count="1">
    <tableColumn id="1" xr3:uid="{CA4F0F2E-02BA-4CFE-B858-4C150FAB0F2E}" name="Instalación" dataDxf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9A59C5E-2640-4737-AD49-66F0E9FB6CA0}" name="Mantenimiento" displayName="Mantenimiento" ref="G15:G17" totalsRowShown="0">
  <autoFilter ref="G15:G17" xr:uid="{F9A59C5E-2640-4737-AD49-66F0E9FB6CA0}"/>
  <tableColumns count="1">
    <tableColumn id="1" xr3:uid="{CDBA2254-AC86-43CE-9F5F-33B5017072CD}" name="Mantenimiento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EDB9C-8A7D-4C58-90CD-AEC98DB3A16D}">
  <dimension ref="A1:AA42"/>
  <sheetViews>
    <sheetView showGridLines="0" zoomScaleNormal="100" zoomScaleSheetLayoutView="95" workbookViewId="0">
      <selection activeCell="AA1" sqref="AA1:AA1048576"/>
    </sheetView>
  </sheetViews>
  <sheetFormatPr baseColWidth="10" defaultRowHeight="14.4" x14ac:dyDescent="0.3"/>
  <cols>
    <col min="11" max="11" width="28.109375" customWidth="1"/>
    <col min="27" max="27" width="11.5546875" style="38"/>
  </cols>
  <sheetData>
    <row r="1" spans="1:11" ht="15" thickBot="1" x14ac:dyDescent="0.35"/>
    <row r="2" spans="1:11" x14ac:dyDescent="0.3">
      <c r="A2" s="44" t="s">
        <v>986</v>
      </c>
      <c r="B2" s="45"/>
      <c r="C2" s="45"/>
      <c r="D2" s="45"/>
      <c r="E2" s="45"/>
      <c r="F2" s="45"/>
      <c r="G2" s="45"/>
      <c r="H2" s="45"/>
      <c r="I2" s="45"/>
      <c r="J2" s="45"/>
      <c r="K2" s="46"/>
    </row>
    <row r="3" spans="1:11" ht="14.4" customHeight="1" x14ac:dyDescent="0.3">
      <c r="A3" s="47"/>
      <c r="B3" s="48"/>
      <c r="C3" s="48"/>
      <c r="D3" s="48"/>
      <c r="E3" s="48"/>
      <c r="F3" s="48"/>
      <c r="G3" s="48"/>
      <c r="H3" s="48"/>
      <c r="I3" s="48"/>
      <c r="J3" s="48"/>
      <c r="K3" s="49"/>
    </row>
    <row r="4" spans="1:11" ht="14.4" customHeight="1" x14ac:dyDescent="0.3">
      <c r="A4" s="47"/>
      <c r="B4" s="48"/>
      <c r="C4" s="48"/>
      <c r="D4" s="48"/>
      <c r="E4" s="48"/>
      <c r="F4" s="48"/>
      <c r="G4" s="48"/>
      <c r="H4" s="48"/>
      <c r="I4" s="48"/>
      <c r="J4" s="48"/>
      <c r="K4" s="49"/>
    </row>
    <row r="5" spans="1:11" ht="14.4" customHeight="1" x14ac:dyDescent="0.3">
      <c r="A5" s="47"/>
      <c r="B5" s="48"/>
      <c r="C5" s="48"/>
      <c r="D5" s="48"/>
      <c r="E5" s="48"/>
      <c r="F5" s="48"/>
      <c r="G5" s="48"/>
      <c r="H5" s="48"/>
      <c r="I5" s="48"/>
      <c r="J5" s="48"/>
      <c r="K5" s="49"/>
    </row>
    <row r="6" spans="1:11" ht="14.4" customHeight="1" x14ac:dyDescent="0.3">
      <c r="A6" s="47"/>
      <c r="B6" s="48"/>
      <c r="C6" s="48"/>
      <c r="D6" s="48"/>
      <c r="E6" s="48"/>
      <c r="F6" s="48"/>
      <c r="G6" s="48"/>
      <c r="H6" s="48"/>
      <c r="I6" s="48"/>
      <c r="J6" s="48"/>
      <c r="K6" s="49"/>
    </row>
    <row r="7" spans="1:11" x14ac:dyDescent="0.3">
      <c r="A7" s="28"/>
      <c r="K7" s="29"/>
    </row>
    <row r="8" spans="1:11" ht="8.4" customHeight="1" thickBot="1" x14ac:dyDescent="0.35">
      <c r="A8" s="28"/>
      <c r="K8" s="29"/>
    </row>
    <row r="9" spans="1:11" x14ac:dyDescent="0.3">
      <c r="A9" s="59" t="s">
        <v>989</v>
      </c>
      <c r="B9" s="60"/>
      <c r="C9" s="60"/>
      <c r="D9" s="60"/>
      <c r="E9" s="60"/>
      <c r="F9" s="60"/>
      <c r="G9" s="60"/>
      <c r="H9" s="60"/>
      <c r="I9" s="60"/>
      <c r="J9" s="60"/>
      <c r="K9" s="61"/>
    </row>
    <row r="10" spans="1:11" x14ac:dyDescent="0.3">
      <c r="A10" s="62"/>
      <c r="B10" s="63"/>
      <c r="C10" s="63"/>
      <c r="D10" s="63"/>
      <c r="E10" s="63"/>
      <c r="F10" s="63"/>
      <c r="G10" s="63"/>
      <c r="H10" s="63"/>
      <c r="I10" s="63"/>
      <c r="J10" s="63"/>
      <c r="K10" s="64"/>
    </row>
    <row r="11" spans="1:11" x14ac:dyDescent="0.3">
      <c r="A11" s="62"/>
      <c r="B11" s="63"/>
      <c r="C11" s="63"/>
      <c r="D11" s="63"/>
      <c r="E11" s="63"/>
      <c r="F11" s="63"/>
      <c r="G11" s="63"/>
      <c r="H11" s="63"/>
      <c r="I11" s="63"/>
      <c r="J11" s="63"/>
      <c r="K11" s="64"/>
    </row>
    <row r="12" spans="1:11" x14ac:dyDescent="0.3">
      <c r="A12" s="62"/>
      <c r="B12" s="63"/>
      <c r="C12" s="63"/>
      <c r="D12" s="63"/>
      <c r="E12" s="63"/>
      <c r="F12" s="63"/>
      <c r="G12" s="63"/>
      <c r="H12" s="63"/>
      <c r="I12" s="63"/>
      <c r="J12" s="63"/>
      <c r="K12" s="64"/>
    </row>
    <row r="13" spans="1:11" x14ac:dyDescent="0.3">
      <c r="A13" s="62"/>
      <c r="B13" s="63"/>
      <c r="C13" s="63"/>
      <c r="D13" s="63"/>
      <c r="E13" s="63"/>
      <c r="F13" s="63"/>
      <c r="G13" s="63"/>
      <c r="H13" s="63"/>
      <c r="I13" s="63"/>
      <c r="J13" s="63"/>
      <c r="K13" s="64"/>
    </row>
    <row r="14" spans="1:11" x14ac:dyDescent="0.3">
      <c r="A14" s="62"/>
      <c r="B14" s="63"/>
      <c r="C14" s="63"/>
      <c r="D14" s="63"/>
      <c r="E14" s="63"/>
      <c r="F14" s="63"/>
      <c r="G14" s="63"/>
      <c r="H14" s="63"/>
      <c r="I14" s="63"/>
      <c r="J14" s="63"/>
      <c r="K14" s="64"/>
    </row>
    <row r="15" spans="1:11" x14ac:dyDescent="0.3">
      <c r="A15" s="62"/>
      <c r="B15" s="63"/>
      <c r="C15" s="63"/>
      <c r="D15" s="63"/>
      <c r="E15" s="63"/>
      <c r="F15" s="63"/>
      <c r="G15" s="63"/>
      <c r="H15" s="63"/>
      <c r="I15" s="63"/>
      <c r="J15" s="63"/>
      <c r="K15" s="64"/>
    </row>
    <row r="16" spans="1:11" ht="38.4" customHeight="1" thickBot="1" x14ac:dyDescent="0.35">
      <c r="A16" s="65"/>
      <c r="B16" s="66"/>
      <c r="C16" s="66"/>
      <c r="D16" s="66"/>
      <c r="E16" s="66"/>
      <c r="F16" s="66"/>
      <c r="G16" s="66"/>
      <c r="H16" s="66"/>
      <c r="I16" s="66"/>
      <c r="J16" s="66"/>
      <c r="K16" s="67"/>
    </row>
    <row r="17" spans="1:11" ht="38.4" customHeight="1" thickBot="1" x14ac:dyDescent="0.5">
      <c r="A17" s="30"/>
      <c r="B17" s="31"/>
      <c r="C17" s="31"/>
      <c r="D17" s="31"/>
      <c r="E17" s="31"/>
      <c r="F17" s="31"/>
      <c r="G17" s="31"/>
      <c r="H17" s="31"/>
      <c r="I17" s="31"/>
      <c r="J17" s="31"/>
      <c r="K17" s="32"/>
    </row>
    <row r="18" spans="1:11" ht="14.4" customHeight="1" x14ac:dyDescent="0.3">
      <c r="A18" s="50" t="s">
        <v>988</v>
      </c>
      <c r="B18" s="51"/>
      <c r="C18" s="51"/>
      <c r="D18" s="51"/>
      <c r="E18" s="51"/>
      <c r="F18" s="51"/>
      <c r="G18" s="51"/>
      <c r="H18" s="51"/>
      <c r="I18" s="51"/>
      <c r="J18" s="51"/>
      <c r="K18" s="52"/>
    </row>
    <row r="19" spans="1:11" ht="14.4" customHeight="1" x14ac:dyDescent="0.3">
      <c r="A19" s="53"/>
      <c r="B19" s="54"/>
      <c r="C19" s="54"/>
      <c r="D19" s="54"/>
      <c r="E19" s="54"/>
      <c r="F19" s="54"/>
      <c r="G19" s="54"/>
      <c r="H19" s="54"/>
      <c r="I19" s="54"/>
      <c r="J19" s="54"/>
      <c r="K19" s="55"/>
    </row>
    <row r="20" spans="1:11" ht="14.4" customHeight="1" x14ac:dyDescent="0.3">
      <c r="A20" s="53"/>
      <c r="B20" s="54"/>
      <c r="C20" s="54"/>
      <c r="D20" s="54"/>
      <c r="E20" s="54"/>
      <c r="F20" s="54"/>
      <c r="G20" s="54"/>
      <c r="H20" s="54"/>
      <c r="I20" s="54"/>
      <c r="J20" s="54"/>
      <c r="K20" s="55"/>
    </row>
    <row r="21" spans="1:11" ht="14.4" customHeight="1" x14ac:dyDescent="0.3">
      <c r="A21" s="53"/>
      <c r="B21" s="54"/>
      <c r="C21" s="54"/>
      <c r="D21" s="54"/>
      <c r="E21" s="54"/>
      <c r="F21" s="54"/>
      <c r="G21" s="54"/>
      <c r="H21" s="54"/>
      <c r="I21" s="54"/>
      <c r="J21" s="54"/>
      <c r="K21" s="55"/>
    </row>
    <row r="22" spans="1:11" ht="14.4" customHeight="1" x14ac:dyDescent="0.3">
      <c r="A22" s="53"/>
      <c r="B22" s="54"/>
      <c r="C22" s="54"/>
      <c r="D22" s="54"/>
      <c r="E22" s="54"/>
      <c r="F22" s="54"/>
      <c r="G22" s="54"/>
      <c r="H22" s="54"/>
      <c r="I22" s="54"/>
      <c r="J22" s="54"/>
      <c r="K22" s="55"/>
    </row>
    <row r="23" spans="1:11" ht="22.8" customHeight="1" thickBot="1" x14ac:dyDescent="0.35">
      <c r="A23" s="56"/>
      <c r="B23" s="57"/>
      <c r="C23" s="57"/>
      <c r="D23" s="57"/>
      <c r="E23" s="57"/>
      <c r="F23" s="57"/>
      <c r="G23" s="57"/>
      <c r="H23" s="57"/>
      <c r="I23" s="57"/>
      <c r="J23" s="57"/>
      <c r="K23" s="58"/>
    </row>
    <row r="24" spans="1:11" ht="25.8" customHeight="1" x14ac:dyDescent="0.3">
      <c r="A24" s="50" t="s">
        <v>987</v>
      </c>
      <c r="B24" s="51"/>
      <c r="C24" s="51"/>
      <c r="D24" s="51"/>
      <c r="E24" s="51"/>
      <c r="F24" s="51"/>
      <c r="G24" s="51"/>
      <c r="H24" s="51"/>
      <c r="I24" s="51"/>
      <c r="J24" s="51"/>
      <c r="K24" s="52"/>
    </row>
    <row r="25" spans="1:11" ht="25.8" customHeight="1" x14ac:dyDescent="0.3">
      <c r="A25" s="53"/>
      <c r="B25" s="54"/>
      <c r="C25" s="54"/>
      <c r="D25" s="54"/>
      <c r="E25" s="54"/>
      <c r="F25" s="54"/>
      <c r="G25" s="54"/>
      <c r="H25" s="54"/>
      <c r="I25" s="54"/>
      <c r="J25" s="54"/>
      <c r="K25" s="55"/>
    </row>
    <row r="26" spans="1:11" ht="25.8" customHeight="1" x14ac:dyDescent="0.3">
      <c r="A26" s="53"/>
      <c r="B26" s="54"/>
      <c r="C26" s="54"/>
      <c r="D26" s="54"/>
      <c r="E26" s="54"/>
      <c r="F26" s="54"/>
      <c r="G26" s="54"/>
      <c r="H26" s="54"/>
      <c r="I26" s="54"/>
      <c r="J26" s="54"/>
      <c r="K26" s="55"/>
    </row>
    <row r="27" spans="1:11" ht="25.8" customHeight="1" x14ac:dyDescent="0.3">
      <c r="A27" s="53"/>
      <c r="B27" s="54"/>
      <c r="C27" s="54"/>
      <c r="D27" s="54"/>
      <c r="E27" s="54"/>
      <c r="F27" s="54"/>
      <c r="G27" s="54"/>
      <c r="H27" s="54"/>
      <c r="I27" s="54"/>
      <c r="J27" s="54"/>
      <c r="K27" s="55"/>
    </row>
    <row r="28" spans="1:11" ht="25.8" customHeight="1" x14ac:dyDescent="0.3">
      <c r="A28" s="53"/>
      <c r="B28" s="54"/>
      <c r="C28" s="54"/>
      <c r="D28" s="54"/>
      <c r="E28" s="54"/>
      <c r="F28" s="54"/>
      <c r="G28" s="54"/>
      <c r="H28" s="54"/>
      <c r="I28" s="54"/>
      <c r="J28" s="54"/>
      <c r="K28" s="55"/>
    </row>
    <row r="29" spans="1:11" ht="25.8" customHeight="1" thickBot="1" x14ac:dyDescent="0.35">
      <c r="A29" s="56"/>
      <c r="B29" s="57"/>
      <c r="C29" s="57"/>
      <c r="D29" s="57"/>
      <c r="E29" s="57"/>
      <c r="F29" s="57"/>
      <c r="G29" s="57"/>
      <c r="H29" s="57"/>
      <c r="I29" s="57"/>
      <c r="J29" s="57"/>
      <c r="K29" s="58"/>
    </row>
    <row r="30" spans="1:11" ht="14.4" customHeight="1" x14ac:dyDescent="0.3">
      <c r="A30" s="68" t="s">
        <v>990</v>
      </c>
      <c r="B30" s="69"/>
      <c r="C30" s="69"/>
      <c r="D30" s="69"/>
      <c r="E30" s="69"/>
      <c r="F30" s="69"/>
      <c r="G30" s="69"/>
      <c r="H30" s="69"/>
      <c r="I30" s="69"/>
      <c r="J30" s="69"/>
      <c r="K30" s="70"/>
    </row>
    <row r="31" spans="1:11" ht="14.4" customHeight="1" x14ac:dyDescent="0.3">
      <c r="A31" s="71"/>
      <c r="B31" s="72"/>
      <c r="C31" s="72"/>
      <c r="D31" s="72"/>
      <c r="E31" s="72"/>
      <c r="F31" s="72"/>
      <c r="G31" s="72"/>
      <c r="H31" s="72"/>
      <c r="I31" s="72"/>
      <c r="J31" s="72"/>
      <c r="K31" s="73"/>
    </row>
    <row r="32" spans="1:11" ht="14.4" customHeight="1" x14ac:dyDescent="0.3">
      <c r="A32" s="71"/>
      <c r="B32" s="72"/>
      <c r="C32" s="72"/>
      <c r="D32" s="72"/>
      <c r="E32" s="72"/>
      <c r="F32" s="72"/>
      <c r="G32" s="72"/>
      <c r="H32" s="72"/>
      <c r="I32" s="72"/>
      <c r="J32" s="72"/>
      <c r="K32" s="73"/>
    </row>
    <row r="33" spans="1:11" ht="14.4" customHeight="1" x14ac:dyDescent="0.3">
      <c r="A33" s="71"/>
      <c r="B33" s="72"/>
      <c r="C33" s="72"/>
      <c r="D33" s="72"/>
      <c r="E33" s="72"/>
      <c r="F33" s="72"/>
      <c r="G33" s="72"/>
      <c r="H33" s="72"/>
      <c r="I33" s="72"/>
      <c r="J33" s="72"/>
      <c r="K33" s="73"/>
    </row>
    <row r="34" spans="1:11" ht="14.4" customHeight="1" x14ac:dyDescent="0.3">
      <c r="A34" s="71"/>
      <c r="B34" s="72"/>
      <c r="C34" s="72"/>
      <c r="D34" s="72"/>
      <c r="E34" s="72"/>
      <c r="F34" s="72"/>
      <c r="G34" s="72"/>
      <c r="H34" s="72"/>
      <c r="I34" s="72"/>
      <c r="J34" s="72"/>
      <c r="K34" s="73"/>
    </row>
    <row r="35" spans="1:11" ht="14.4" customHeight="1" x14ac:dyDescent="0.3">
      <c r="A35" s="71"/>
      <c r="B35" s="72"/>
      <c r="C35" s="72"/>
      <c r="D35" s="72"/>
      <c r="E35" s="72"/>
      <c r="F35" s="72"/>
      <c r="G35" s="72"/>
      <c r="H35" s="72"/>
      <c r="I35" s="72"/>
      <c r="J35" s="72"/>
      <c r="K35" s="73"/>
    </row>
    <row r="36" spans="1:11" ht="14.4" customHeight="1" x14ac:dyDescent="0.3">
      <c r="A36" s="71"/>
      <c r="B36" s="72"/>
      <c r="C36" s="72"/>
      <c r="D36" s="72"/>
      <c r="E36" s="72"/>
      <c r="F36" s="72"/>
      <c r="G36" s="72"/>
      <c r="H36" s="72"/>
      <c r="I36" s="72"/>
      <c r="J36" s="72"/>
      <c r="K36" s="73"/>
    </row>
    <row r="37" spans="1:11" ht="14.4" customHeight="1" x14ac:dyDescent="0.3">
      <c r="A37" s="71"/>
      <c r="B37" s="72"/>
      <c r="C37" s="72"/>
      <c r="D37" s="72"/>
      <c r="E37" s="72"/>
      <c r="F37" s="72"/>
      <c r="G37" s="72"/>
      <c r="H37" s="72"/>
      <c r="I37" s="72"/>
      <c r="J37" s="72"/>
      <c r="K37" s="73"/>
    </row>
    <row r="38" spans="1:11" ht="14.4" customHeight="1" x14ac:dyDescent="0.3">
      <c r="A38" s="71"/>
      <c r="B38" s="72"/>
      <c r="C38" s="72"/>
      <c r="D38" s="72"/>
      <c r="E38" s="72"/>
      <c r="F38" s="72"/>
      <c r="G38" s="72"/>
      <c r="H38" s="72"/>
      <c r="I38" s="72"/>
      <c r="J38" s="72"/>
      <c r="K38" s="73"/>
    </row>
    <row r="39" spans="1:11" ht="14.4" customHeight="1" x14ac:dyDescent="0.3">
      <c r="A39" s="71"/>
      <c r="B39" s="72"/>
      <c r="C39" s="72"/>
      <c r="D39" s="72"/>
      <c r="E39" s="72"/>
      <c r="F39" s="72"/>
      <c r="G39" s="72"/>
      <c r="H39" s="72"/>
      <c r="I39" s="72"/>
      <c r="J39" s="72"/>
      <c r="K39" s="73"/>
    </row>
    <row r="40" spans="1:11" ht="14.4" customHeight="1" x14ac:dyDescent="0.3">
      <c r="A40" s="71"/>
      <c r="B40" s="72"/>
      <c r="C40" s="72"/>
      <c r="D40" s="72"/>
      <c r="E40" s="72"/>
      <c r="F40" s="72"/>
      <c r="G40" s="72"/>
      <c r="H40" s="72"/>
      <c r="I40" s="72"/>
      <c r="J40" s="72"/>
      <c r="K40" s="73"/>
    </row>
    <row r="41" spans="1:11" x14ac:dyDescent="0.3">
      <c r="A41" s="71"/>
      <c r="B41" s="72"/>
      <c r="C41" s="72"/>
      <c r="D41" s="72"/>
      <c r="E41" s="72"/>
      <c r="F41" s="72"/>
      <c r="G41" s="72"/>
      <c r="H41" s="72"/>
      <c r="I41" s="72"/>
      <c r="J41" s="72"/>
      <c r="K41" s="73"/>
    </row>
    <row r="42" spans="1:11" ht="32.4" customHeight="1" thickBot="1" x14ac:dyDescent="0.35">
      <c r="A42" s="74"/>
      <c r="B42" s="75"/>
      <c r="C42" s="75"/>
      <c r="D42" s="75"/>
      <c r="E42" s="75"/>
      <c r="F42" s="75"/>
      <c r="G42" s="75"/>
      <c r="H42" s="75"/>
      <c r="I42" s="75"/>
      <c r="J42" s="75"/>
      <c r="K42" s="76"/>
    </row>
  </sheetData>
  <mergeCells count="5">
    <mergeCell ref="A2:K6"/>
    <mergeCell ref="A24:K29"/>
    <mergeCell ref="A18:K23"/>
    <mergeCell ref="A9:K16"/>
    <mergeCell ref="A30:K42"/>
  </mergeCells>
  <pageMargins left="0.7" right="0.7" top="0.75" bottom="0.75" header="0.3" footer="0.3"/>
  <pageSetup paperSize="9"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7E10B-62C9-4622-8E77-E2B9191AA1C6}">
  <dimension ref="A1:AZ715"/>
  <sheetViews>
    <sheetView showGridLines="0" zoomScale="30" zoomScaleNormal="30" zoomScaleSheetLayoutView="95" workbookViewId="0">
      <selection activeCell="AA29" sqref="AA29:AZ715"/>
    </sheetView>
  </sheetViews>
  <sheetFormatPr baseColWidth="10" defaultRowHeight="14.4" x14ac:dyDescent="0.3"/>
  <cols>
    <col min="11" max="11" width="28.109375" customWidth="1"/>
    <col min="27" max="27" width="11.5546875" style="38"/>
  </cols>
  <sheetData>
    <row r="1" spans="1:11" ht="15" thickBot="1" x14ac:dyDescent="0.35"/>
    <row r="2" spans="1:11" x14ac:dyDescent="0.3">
      <c r="A2" s="44" t="s">
        <v>986</v>
      </c>
      <c r="B2" s="45"/>
      <c r="C2" s="45"/>
      <c r="D2" s="45"/>
      <c r="E2" s="45"/>
      <c r="F2" s="45"/>
      <c r="G2" s="45"/>
      <c r="H2" s="45"/>
      <c r="I2" s="45"/>
      <c r="J2" s="45"/>
      <c r="K2" s="46"/>
    </row>
    <row r="3" spans="1:11" ht="14.4" customHeight="1" x14ac:dyDescent="0.3">
      <c r="A3" s="47"/>
      <c r="B3" s="48"/>
      <c r="C3" s="48"/>
      <c r="D3" s="48"/>
      <c r="E3" s="48"/>
      <c r="F3" s="48"/>
      <c r="G3" s="48"/>
      <c r="H3" s="48"/>
      <c r="I3" s="48"/>
      <c r="J3" s="48"/>
      <c r="K3" s="49"/>
    </row>
    <row r="4" spans="1:11" ht="14.4" customHeight="1" x14ac:dyDescent="0.3">
      <c r="A4" s="47"/>
      <c r="B4" s="48"/>
      <c r="C4" s="48"/>
      <c r="D4" s="48"/>
      <c r="E4" s="48"/>
      <c r="F4" s="48"/>
      <c r="G4" s="48"/>
      <c r="H4" s="48"/>
      <c r="I4" s="48"/>
      <c r="J4" s="48"/>
      <c r="K4" s="49"/>
    </row>
    <row r="5" spans="1:11" ht="14.4" customHeight="1" x14ac:dyDescent="0.3">
      <c r="A5" s="47"/>
      <c r="B5" s="48"/>
      <c r="C5" s="48"/>
      <c r="D5" s="48"/>
      <c r="E5" s="48"/>
      <c r="F5" s="48"/>
      <c r="G5" s="48"/>
      <c r="H5" s="48"/>
      <c r="I5" s="48"/>
      <c r="J5" s="48"/>
      <c r="K5" s="49"/>
    </row>
    <row r="6" spans="1:11" ht="14.4" customHeight="1" x14ac:dyDescent="0.3">
      <c r="A6" s="47"/>
      <c r="B6" s="48"/>
      <c r="C6" s="48"/>
      <c r="D6" s="48"/>
      <c r="E6" s="48"/>
      <c r="F6" s="48"/>
      <c r="G6" s="48"/>
      <c r="H6" s="48"/>
      <c r="I6" s="48"/>
      <c r="J6" s="48"/>
      <c r="K6" s="49"/>
    </row>
    <row r="7" spans="1:11" x14ac:dyDescent="0.3">
      <c r="A7" s="28"/>
      <c r="K7" s="29"/>
    </row>
    <row r="8" spans="1:11" ht="8.4" customHeight="1" thickBot="1" x14ac:dyDescent="0.35">
      <c r="A8" s="28"/>
      <c r="K8" s="29"/>
    </row>
    <row r="9" spans="1:11" x14ac:dyDescent="0.3">
      <c r="A9" s="59" t="s">
        <v>1013</v>
      </c>
      <c r="B9" s="60"/>
      <c r="C9" s="60"/>
      <c r="D9" s="60"/>
      <c r="E9" s="60"/>
      <c r="F9" s="60"/>
      <c r="G9" s="60"/>
      <c r="H9" s="60"/>
      <c r="I9" s="60"/>
      <c r="J9" s="60"/>
      <c r="K9" s="61"/>
    </row>
    <row r="10" spans="1:11" x14ac:dyDescent="0.3">
      <c r="A10" s="62"/>
      <c r="B10" s="63"/>
      <c r="C10" s="63"/>
      <c r="D10" s="63"/>
      <c r="E10" s="63"/>
      <c r="F10" s="63"/>
      <c r="G10" s="63"/>
      <c r="H10" s="63"/>
      <c r="I10" s="63"/>
      <c r="J10" s="63"/>
      <c r="K10" s="64"/>
    </row>
    <row r="11" spans="1:11" x14ac:dyDescent="0.3">
      <c r="A11" s="62"/>
      <c r="B11" s="63"/>
      <c r="C11" s="63"/>
      <c r="D11" s="63"/>
      <c r="E11" s="63"/>
      <c r="F11" s="63"/>
      <c r="G11" s="63"/>
      <c r="H11" s="63"/>
      <c r="I11" s="63"/>
      <c r="J11" s="63"/>
      <c r="K11" s="64"/>
    </row>
    <row r="12" spans="1:11" x14ac:dyDescent="0.3">
      <c r="A12" s="62"/>
      <c r="B12" s="63"/>
      <c r="C12" s="63"/>
      <c r="D12" s="63"/>
      <c r="E12" s="63"/>
      <c r="F12" s="63"/>
      <c r="G12" s="63"/>
      <c r="H12" s="63"/>
      <c r="I12" s="63"/>
      <c r="J12" s="63"/>
      <c r="K12" s="64"/>
    </row>
    <row r="13" spans="1:11" x14ac:dyDescent="0.3">
      <c r="A13" s="62"/>
      <c r="B13" s="63"/>
      <c r="C13" s="63"/>
      <c r="D13" s="63"/>
      <c r="E13" s="63"/>
      <c r="F13" s="63"/>
      <c r="G13" s="63"/>
      <c r="H13" s="63"/>
      <c r="I13" s="63"/>
      <c r="J13" s="63"/>
      <c r="K13" s="64"/>
    </row>
    <row r="14" spans="1:11" x14ac:dyDescent="0.3">
      <c r="A14" s="62"/>
      <c r="B14" s="63"/>
      <c r="C14" s="63"/>
      <c r="D14" s="63"/>
      <c r="E14" s="63"/>
      <c r="F14" s="63"/>
      <c r="G14" s="63"/>
      <c r="H14" s="63"/>
      <c r="I14" s="63"/>
      <c r="J14" s="63"/>
      <c r="K14" s="64"/>
    </row>
    <row r="15" spans="1:11" x14ac:dyDescent="0.3">
      <c r="A15" s="62"/>
      <c r="B15" s="63"/>
      <c r="C15" s="63"/>
      <c r="D15" s="63"/>
      <c r="E15" s="63"/>
      <c r="F15" s="63"/>
      <c r="G15" s="63"/>
      <c r="H15" s="63"/>
      <c r="I15" s="63"/>
      <c r="J15" s="63"/>
      <c r="K15" s="64"/>
    </row>
    <row r="16" spans="1:11" ht="38.4" customHeight="1" thickBot="1" x14ac:dyDescent="0.35">
      <c r="A16" s="65"/>
      <c r="B16" s="66"/>
      <c r="C16" s="66"/>
      <c r="D16" s="66"/>
      <c r="E16" s="66"/>
      <c r="F16" s="66"/>
      <c r="G16" s="66"/>
      <c r="H16" s="66"/>
      <c r="I16" s="66"/>
      <c r="J16" s="66"/>
      <c r="K16" s="67"/>
    </row>
    <row r="17" spans="1:52" ht="38.4" customHeight="1" thickBot="1" x14ac:dyDescent="0.5">
      <c r="A17" s="30"/>
      <c r="B17" s="31"/>
      <c r="C17" s="31"/>
      <c r="D17" s="31"/>
      <c r="E17" s="31"/>
      <c r="F17" s="31"/>
      <c r="G17" s="31"/>
      <c r="H17" s="31"/>
      <c r="I17" s="31"/>
      <c r="J17" s="31"/>
      <c r="K17" s="32"/>
    </row>
    <row r="18" spans="1:52" ht="14.4" customHeight="1" x14ac:dyDescent="0.3">
      <c r="A18" s="50" t="s">
        <v>1014</v>
      </c>
      <c r="B18" s="51"/>
      <c r="C18" s="51"/>
      <c r="D18" s="51"/>
      <c r="E18" s="51"/>
      <c r="F18" s="51"/>
      <c r="G18" s="51"/>
      <c r="H18" s="51"/>
      <c r="I18" s="51"/>
      <c r="J18" s="51"/>
      <c r="K18" s="52"/>
    </row>
    <row r="19" spans="1:52" ht="14.4" customHeight="1" x14ac:dyDescent="0.3">
      <c r="A19" s="53"/>
      <c r="B19" s="54"/>
      <c r="C19" s="54"/>
      <c r="D19" s="54"/>
      <c r="E19" s="54"/>
      <c r="F19" s="54"/>
      <c r="G19" s="54"/>
      <c r="H19" s="54"/>
      <c r="I19" s="54"/>
      <c r="J19" s="54"/>
      <c r="K19" s="55"/>
    </row>
    <row r="20" spans="1:52" ht="14.4" customHeight="1" x14ac:dyDescent="0.3">
      <c r="A20" s="53"/>
      <c r="B20" s="54"/>
      <c r="C20" s="54"/>
      <c r="D20" s="54"/>
      <c r="E20" s="54"/>
      <c r="F20" s="54"/>
      <c r="G20" s="54"/>
      <c r="H20" s="54"/>
      <c r="I20" s="54"/>
      <c r="J20" s="54"/>
      <c r="K20" s="55"/>
    </row>
    <row r="21" spans="1:52" ht="14.4" customHeight="1" x14ac:dyDescent="0.3">
      <c r="A21" s="53"/>
      <c r="B21" s="54"/>
      <c r="C21" s="54"/>
      <c r="D21" s="54"/>
      <c r="E21" s="54"/>
      <c r="F21" s="54"/>
      <c r="G21" s="54"/>
      <c r="H21" s="54"/>
      <c r="I21" s="54"/>
      <c r="J21" s="54"/>
      <c r="K21" s="55"/>
    </row>
    <row r="22" spans="1:52" ht="14.4" customHeight="1" x14ac:dyDescent="0.3">
      <c r="A22" s="53"/>
      <c r="B22" s="54"/>
      <c r="C22" s="54"/>
      <c r="D22" s="54"/>
      <c r="E22" s="54"/>
      <c r="F22" s="54"/>
      <c r="G22" s="54"/>
      <c r="H22" s="54"/>
      <c r="I22" s="54"/>
      <c r="J22" s="54"/>
      <c r="K22" s="55"/>
    </row>
    <row r="23" spans="1:52" ht="22.8" customHeight="1" thickBot="1" x14ac:dyDescent="0.35">
      <c r="A23" s="56"/>
      <c r="B23" s="57"/>
      <c r="C23" s="57"/>
      <c r="D23" s="57"/>
      <c r="E23" s="57"/>
      <c r="F23" s="57"/>
      <c r="G23" s="57"/>
      <c r="H23" s="57"/>
      <c r="I23" s="57"/>
      <c r="J23" s="57"/>
      <c r="K23" s="58"/>
    </row>
    <row r="24" spans="1:52" ht="14.4" customHeight="1" x14ac:dyDescent="0.3">
      <c r="A24" s="68" t="s">
        <v>990</v>
      </c>
      <c r="B24" s="69"/>
      <c r="C24" s="69"/>
      <c r="D24" s="69"/>
      <c r="E24" s="69"/>
      <c r="F24" s="69"/>
      <c r="G24" s="69"/>
      <c r="H24" s="69"/>
      <c r="I24" s="69"/>
      <c r="J24" s="69"/>
      <c r="K24" s="70"/>
    </row>
    <row r="25" spans="1:52" ht="14.4" customHeight="1" x14ac:dyDescent="0.3">
      <c r="A25" s="71"/>
      <c r="B25" s="72"/>
      <c r="C25" s="72"/>
      <c r="D25" s="72"/>
      <c r="E25" s="72"/>
      <c r="F25" s="72"/>
      <c r="G25" s="72"/>
      <c r="H25" s="72"/>
      <c r="I25" s="72"/>
      <c r="J25" s="72"/>
      <c r="K25" s="73"/>
    </row>
    <row r="26" spans="1:52" ht="14.4" customHeight="1" x14ac:dyDescent="0.3">
      <c r="A26" s="71"/>
      <c r="B26" s="72"/>
      <c r="C26" s="72"/>
      <c r="D26" s="72"/>
      <c r="E26" s="72"/>
      <c r="F26" s="72"/>
      <c r="G26" s="72"/>
      <c r="H26" s="72"/>
      <c r="I26" s="72"/>
      <c r="J26" s="72"/>
      <c r="K26" s="73"/>
    </row>
    <row r="27" spans="1:52" ht="14.4" customHeight="1" x14ac:dyDescent="0.3">
      <c r="A27" s="71"/>
      <c r="B27" s="72"/>
      <c r="C27" s="72"/>
      <c r="D27" s="72"/>
      <c r="E27" s="72"/>
      <c r="F27" s="72"/>
      <c r="G27" s="72"/>
      <c r="H27" s="72"/>
      <c r="I27" s="72"/>
      <c r="J27" s="72"/>
      <c r="K27" s="73"/>
    </row>
    <row r="28" spans="1:52" ht="14.4" customHeight="1" x14ac:dyDescent="0.3">
      <c r="A28" s="71"/>
      <c r="B28" s="72"/>
      <c r="C28" s="72"/>
      <c r="D28" s="72"/>
      <c r="E28" s="72"/>
      <c r="F28" s="72"/>
      <c r="G28" s="72"/>
      <c r="H28" s="72"/>
      <c r="I28" s="72"/>
      <c r="J28" s="72"/>
      <c r="K28" s="73"/>
    </row>
    <row r="29" spans="1:52" ht="14.4" customHeight="1" x14ac:dyDescent="0.55000000000000004">
      <c r="A29" s="71"/>
      <c r="B29" s="72"/>
      <c r="C29" s="72"/>
      <c r="D29" s="72"/>
      <c r="E29" s="72"/>
      <c r="F29" s="72"/>
      <c r="G29" s="72"/>
      <c r="H29" s="72"/>
      <c r="I29" s="72"/>
      <c r="J29" s="72"/>
      <c r="K29" s="73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</row>
    <row r="30" spans="1:52" ht="14.4" customHeight="1" x14ac:dyDescent="0.55000000000000004">
      <c r="A30" s="71"/>
      <c r="B30" s="72"/>
      <c r="C30" s="72"/>
      <c r="D30" s="72"/>
      <c r="E30" s="72"/>
      <c r="F30" s="72"/>
      <c r="G30" s="72"/>
      <c r="H30" s="72"/>
      <c r="I30" s="72"/>
      <c r="J30" s="72"/>
      <c r="K30" s="73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</row>
    <row r="31" spans="1:52" ht="14.4" customHeight="1" x14ac:dyDescent="0.55000000000000004">
      <c r="A31" s="71"/>
      <c r="B31" s="72"/>
      <c r="C31" s="72"/>
      <c r="D31" s="72"/>
      <c r="E31" s="72"/>
      <c r="F31" s="72"/>
      <c r="G31" s="72"/>
      <c r="H31" s="72"/>
      <c r="I31" s="72"/>
      <c r="J31" s="72"/>
      <c r="K31" s="73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</row>
    <row r="32" spans="1:52" ht="14.4" customHeight="1" x14ac:dyDescent="0.55000000000000004">
      <c r="A32" s="71"/>
      <c r="B32" s="72"/>
      <c r="C32" s="72"/>
      <c r="D32" s="72"/>
      <c r="E32" s="72"/>
      <c r="F32" s="72"/>
      <c r="G32" s="72"/>
      <c r="H32" s="72"/>
      <c r="I32" s="72"/>
      <c r="J32" s="72"/>
      <c r="K32" s="73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</row>
    <row r="33" spans="1:52" ht="14.4" customHeight="1" x14ac:dyDescent="0.55000000000000004">
      <c r="A33" s="71"/>
      <c r="B33" s="72"/>
      <c r="C33" s="72"/>
      <c r="D33" s="72"/>
      <c r="E33" s="72"/>
      <c r="F33" s="72"/>
      <c r="G33" s="72"/>
      <c r="H33" s="72"/>
      <c r="I33" s="72"/>
      <c r="J33" s="72"/>
      <c r="K33" s="73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</row>
    <row r="34" spans="1:52" ht="14.4" customHeight="1" x14ac:dyDescent="0.55000000000000004">
      <c r="A34" s="71"/>
      <c r="B34" s="72"/>
      <c r="C34" s="72"/>
      <c r="D34" s="72"/>
      <c r="E34" s="72"/>
      <c r="F34" s="72"/>
      <c r="G34" s="72"/>
      <c r="H34" s="72"/>
      <c r="I34" s="72"/>
      <c r="J34" s="72"/>
      <c r="K34" s="73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</row>
    <row r="35" spans="1:52" ht="28.8" x14ac:dyDescent="0.55000000000000004">
      <c r="A35" s="71"/>
      <c r="B35" s="72"/>
      <c r="C35" s="72"/>
      <c r="D35" s="72"/>
      <c r="E35" s="72"/>
      <c r="F35" s="72"/>
      <c r="G35" s="72"/>
      <c r="H35" s="72"/>
      <c r="I35" s="72"/>
      <c r="J35" s="72"/>
      <c r="K35" s="73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</row>
    <row r="36" spans="1:52" ht="32.4" customHeight="1" thickBot="1" x14ac:dyDescent="0.6">
      <c r="A36" s="74"/>
      <c r="B36" s="75"/>
      <c r="C36" s="75"/>
      <c r="D36" s="75"/>
      <c r="E36" s="75"/>
      <c r="F36" s="75"/>
      <c r="G36" s="75"/>
      <c r="H36" s="75"/>
      <c r="I36" s="75"/>
      <c r="J36" s="75"/>
      <c r="K36" s="76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</row>
    <row r="37" spans="1:52" ht="28.8" x14ac:dyDescent="0.55000000000000004"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</row>
    <row r="38" spans="1:52" ht="28.8" x14ac:dyDescent="0.55000000000000004"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</row>
    <row r="39" spans="1:52" ht="28.8" x14ac:dyDescent="0.55000000000000004"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</row>
    <row r="40" spans="1:52" ht="28.8" x14ac:dyDescent="0.55000000000000004"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</row>
    <row r="41" spans="1:52" ht="28.8" x14ac:dyDescent="0.55000000000000004"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</row>
    <row r="42" spans="1:52" ht="28.8" x14ac:dyDescent="0.55000000000000004"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</row>
    <row r="43" spans="1:52" ht="28.8" x14ac:dyDescent="0.55000000000000004"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</row>
    <row r="44" spans="1:52" ht="28.8" x14ac:dyDescent="0.55000000000000004"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</row>
    <row r="45" spans="1:52" ht="28.8" x14ac:dyDescent="0.55000000000000004"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</row>
    <row r="46" spans="1:52" ht="28.8" x14ac:dyDescent="0.55000000000000004"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</row>
    <row r="47" spans="1:52" ht="28.8" x14ac:dyDescent="0.55000000000000004"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</row>
    <row r="48" spans="1:52" ht="28.8" x14ac:dyDescent="0.55000000000000004"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</row>
    <row r="49" spans="27:52" ht="28.8" x14ac:dyDescent="0.55000000000000004"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</row>
    <row r="50" spans="27:52" ht="28.8" x14ac:dyDescent="0.55000000000000004"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</row>
    <row r="51" spans="27:52" ht="28.8" x14ac:dyDescent="0.55000000000000004"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</row>
    <row r="52" spans="27:52" ht="28.8" x14ac:dyDescent="0.55000000000000004"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</row>
    <row r="53" spans="27:52" ht="28.8" x14ac:dyDescent="0.55000000000000004"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</row>
    <row r="54" spans="27:52" ht="28.8" x14ac:dyDescent="0.55000000000000004"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</row>
    <row r="55" spans="27:52" ht="28.8" x14ac:dyDescent="0.55000000000000004"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</row>
    <row r="56" spans="27:52" ht="28.8" x14ac:dyDescent="0.55000000000000004"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</row>
    <row r="57" spans="27:52" ht="28.8" x14ac:dyDescent="0.55000000000000004"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</row>
    <row r="58" spans="27:52" ht="28.8" x14ac:dyDescent="0.55000000000000004"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</row>
    <row r="59" spans="27:52" ht="28.8" x14ac:dyDescent="0.55000000000000004"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</row>
    <row r="60" spans="27:52" ht="28.8" x14ac:dyDescent="0.55000000000000004"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</row>
    <row r="61" spans="27:52" ht="28.8" x14ac:dyDescent="0.55000000000000004"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</row>
    <row r="62" spans="27:52" ht="28.8" x14ac:dyDescent="0.55000000000000004"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</row>
    <row r="63" spans="27:52" ht="28.8" x14ac:dyDescent="0.55000000000000004"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</row>
    <row r="64" spans="27:52" ht="28.8" x14ac:dyDescent="0.55000000000000004"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</row>
    <row r="65" spans="27:52" ht="28.8" x14ac:dyDescent="0.55000000000000004"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</row>
    <row r="66" spans="27:52" ht="28.8" x14ac:dyDescent="0.55000000000000004"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</row>
    <row r="67" spans="27:52" ht="28.8" x14ac:dyDescent="0.55000000000000004"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</row>
    <row r="68" spans="27:52" ht="28.8" x14ac:dyDescent="0.55000000000000004"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</row>
    <row r="69" spans="27:52" ht="28.8" x14ac:dyDescent="0.55000000000000004"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</row>
    <row r="70" spans="27:52" ht="28.8" x14ac:dyDescent="0.55000000000000004"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</row>
    <row r="71" spans="27:52" ht="28.8" x14ac:dyDescent="0.55000000000000004"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</row>
    <row r="72" spans="27:52" ht="28.8" x14ac:dyDescent="0.55000000000000004"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</row>
    <row r="73" spans="27:52" ht="28.8" x14ac:dyDescent="0.55000000000000004"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</row>
    <row r="74" spans="27:52" ht="28.8" x14ac:dyDescent="0.55000000000000004"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</row>
    <row r="75" spans="27:52" ht="28.8" x14ac:dyDescent="0.55000000000000004"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</row>
    <row r="76" spans="27:52" ht="28.8" x14ac:dyDescent="0.55000000000000004"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</row>
    <row r="77" spans="27:52" ht="28.8" x14ac:dyDescent="0.55000000000000004"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</row>
    <row r="78" spans="27:52" ht="28.8" x14ac:dyDescent="0.55000000000000004"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</row>
    <row r="79" spans="27:52" ht="28.8" x14ac:dyDescent="0.55000000000000004"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</row>
    <row r="80" spans="27:52" ht="28.8" x14ac:dyDescent="0.55000000000000004"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</row>
    <row r="81" spans="27:52" ht="28.8" x14ac:dyDescent="0.55000000000000004"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</row>
    <row r="82" spans="27:52" ht="28.8" x14ac:dyDescent="0.55000000000000004"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</row>
    <row r="83" spans="27:52" ht="28.8" x14ac:dyDescent="0.55000000000000004"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</row>
    <row r="84" spans="27:52" ht="28.8" x14ac:dyDescent="0.55000000000000004"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</row>
    <row r="85" spans="27:52" ht="28.8" x14ac:dyDescent="0.55000000000000004"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</row>
    <row r="86" spans="27:52" ht="28.8" x14ac:dyDescent="0.55000000000000004"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</row>
    <row r="87" spans="27:52" ht="28.8" x14ac:dyDescent="0.55000000000000004"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</row>
    <row r="88" spans="27:52" ht="28.8" x14ac:dyDescent="0.55000000000000004"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</row>
    <row r="89" spans="27:52" ht="28.8" x14ac:dyDescent="0.55000000000000004"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</row>
    <row r="90" spans="27:52" ht="28.8" x14ac:dyDescent="0.55000000000000004"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</row>
    <row r="91" spans="27:52" ht="28.8" x14ac:dyDescent="0.55000000000000004"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</row>
    <row r="92" spans="27:52" ht="28.8" x14ac:dyDescent="0.55000000000000004"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</row>
    <row r="93" spans="27:52" ht="28.8" x14ac:dyDescent="0.55000000000000004"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</row>
    <row r="94" spans="27:52" ht="28.8" x14ac:dyDescent="0.55000000000000004"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</row>
    <row r="95" spans="27:52" ht="28.8" x14ac:dyDescent="0.55000000000000004"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</row>
    <row r="96" spans="27:52" ht="28.8" x14ac:dyDescent="0.55000000000000004"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</row>
    <row r="97" spans="27:52" ht="28.8" x14ac:dyDescent="0.55000000000000004"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  <c r="AZ97" s="39"/>
    </row>
    <row r="98" spans="27:52" ht="28.8" x14ac:dyDescent="0.55000000000000004"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  <c r="AZ98" s="39"/>
    </row>
    <row r="99" spans="27:52" ht="28.8" x14ac:dyDescent="0.55000000000000004"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  <c r="AZ99" s="39"/>
    </row>
    <row r="100" spans="27:52" ht="28.8" x14ac:dyDescent="0.55000000000000004"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  <c r="AZ100" s="39"/>
    </row>
    <row r="101" spans="27:52" ht="28.8" x14ac:dyDescent="0.55000000000000004"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39"/>
      <c r="AT101" s="39"/>
      <c r="AU101" s="39"/>
      <c r="AV101" s="39"/>
      <c r="AW101" s="39"/>
      <c r="AX101" s="39"/>
      <c r="AY101" s="39"/>
      <c r="AZ101" s="39"/>
    </row>
    <row r="102" spans="27:52" ht="28.8" x14ac:dyDescent="0.55000000000000004"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39"/>
      <c r="AT102" s="39"/>
      <c r="AU102" s="39"/>
      <c r="AV102" s="39"/>
      <c r="AW102" s="39"/>
      <c r="AX102" s="39"/>
      <c r="AY102" s="39"/>
      <c r="AZ102" s="39"/>
    </row>
    <row r="103" spans="27:52" ht="28.8" x14ac:dyDescent="0.55000000000000004"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39"/>
      <c r="AT103" s="39"/>
      <c r="AU103" s="39"/>
      <c r="AV103" s="39"/>
      <c r="AW103" s="39"/>
      <c r="AX103" s="39"/>
      <c r="AY103" s="39"/>
      <c r="AZ103" s="39"/>
    </row>
    <row r="104" spans="27:52" ht="28.8" x14ac:dyDescent="0.55000000000000004"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39"/>
      <c r="AS104" s="39"/>
      <c r="AT104" s="39"/>
      <c r="AU104" s="39"/>
      <c r="AV104" s="39"/>
      <c r="AW104" s="39"/>
      <c r="AX104" s="39"/>
      <c r="AY104" s="39"/>
      <c r="AZ104" s="39"/>
    </row>
    <row r="105" spans="27:52" ht="28.8" x14ac:dyDescent="0.55000000000000004"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39"/>
      <c r="AS105" s="39"/>
      <c r="AT105" s="39"/>
      <c r="AU105" s="39"/>
      <c r="AV105" s="39"/>
      <c r="AW105" s="39"/>
      <c r="AX105" s="39"/>
      <c r="AY105" s="39"/>
      <c r="AZ105" s="39"/>
    </row>
    <row r="106" spans="27:52" ht="28.8" x14ac:dyDescent="0.55000000000000004"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39"/>
      <c r="AS106" s="39"/>
      <c r="AT106" s="39"/>
      <c r="AU106" s="39"/>
      <c r="AV106" s="39"/>
      <c r="AW106" s="39"/>
      <c r="AX106" s="39"/>
      <c r="AY106" s="39"/>
      <c r="AZ106" s="39"/>
    </row>
    <row r="107" spans="27:52" ht="28.8" x14ac:dyDescent="0.55000000000000004"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9"/>
      <c r="AR107" s="39"/>
      <c r="AS107" s="39"/>
      <c r="AT107" s="39"/>
      <c r="AU107" s="39"/>
      <c r="AV107" s="39"/>
      <c r="AW107" s="39"/>
      <c r="AX107" s="39"/>
      <c r="AY107" s="39"/>
      <c r="AZ107" s="39"/>
    </row>
    <row r="108" spans="27:52" ht="28.8" x14ac:dyDescent="0.55000000000000004"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39"/>
      <c r="AQ108" s="39"/>
      <c r="AR108" s="39"/>
      <c r="AS108" s="39"/>
      <c r="AT108" s="39"/>
      <c r="AU108" s="39"/>
      <c r="AV108" s="39"/>
      <c r="AW108" s="39"/>
      <c r="AX108" s="39"/>
      <c r="AY108" s="39"/>
      <c r="AZ108" s="39"/>
    </row>
    <row r="109" spans="27:52" ht="28.8" x14ac:dyDescent="0.55000000000000004"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  <c r="AP109" s="39"/>
      <c r="AQ109" s="39"/>
      <c r="AR109" s="39"/>
      <c r="AS109" s="39"/>
      <c r="AT109" s="39"/>
      <c r="AU109" s="39"/>
      <c r="AV109" s="39"/>
      <c r="AW109" s="39"/>
      <c r="AX109" s="39"/>
      <c r="AY109" s="39"/>
      <c r="AZ109" s="39"/>
    </row>
    <row r="110" spans="27:52" ht="28.8" x14ac:dyDescent="0.55000000000000004"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N110" s="39"/>
      <c r="AO110" s="39"/>
      <c r="AP110" s="39"/>
      <c r="AQ110" s="39"/>
      <c r="AR110" s="39"/>
      <c r="AS110" s="39"/>
      <c r="AT110" s="39"/>
      <c r="AU110" s="39"/>
      <c r="AV110" s="39"/>
      <c r="AW110" s="39"/>
      <c r="AX110" s="39"/>
      <c r="AY110" s="39"/>
      <c r="AZ110" s="39"/>
    </row>
    <row r="111" spans="27:52" ht="28.8" x14ac:dyDescent="0.55000000000000004"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  <c r="AL111" s="39"/>
      <c r="AM111" s="39"/>
      <c r="AN111" s="39"/>
      <c r="AO111" s="39"/>
      <c r="AP111" s="39"/>
      <c r="AQ111" s="39"/>
      <c r="AR111" s="39"/>
      <c r="AS111" s="39"/>
      <c r="AT111" s="39"/>
      <c r="AU111" s="39"/>
      <c r="AV111" s="39"/>
      <c r="AW111" s="39"/>
      <c r="AX111" s="39"/>
      <c r="AY111" s="39"/>
      <c r="AZ111" s="39"/>
    </row>
    <row r="112" spans="27:52" ht="28.8" x14ac:dyDescent="0.55000000000000004"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  <c r="AL112" s="39"/>
      <c r="AM112" s="39"/>
      <c r="AN112" s="39"/>
      <c r="AO112" s="39"/>
      <c r="AP112" s="39"/>
      <c r="AQ112" s="39"/>
      <c r="AR112" s="39"/>
      <c r="AS112" s="39"/>
      <c r="AT112" s="39"/>
      <c r="AU112" s="39"/>
      <c r="AV112" s="39"/>
      <c r="AW112" s="39"/>
      <c r="AX112" s="39"/>
      <c r="AY112" s="39"/>
      <c r="AZ112" s="39"/>
    </row>
    <row r="113" spans="27:52" ht="28.8" x14ac:dyDescent="0.55000000000000004">
      <c r="AA113" s="39"/>
      <c r="AB113" s="39"/>
      <c r="AC113" s="39"/>
      <c r="AD113" s="39"/>
      <c r="AE113" s="39"/>
      <c r="AF113" s="39"/>
      <c r="AG113" s="39"/>
      <c r="AH113" s="39"/>
      <c r="AI113" s="39"/>
      <c r="AJ113" s="39"/>
      <c r="AK113" s="39"/>
      <c r="AL113" s="39"/>
      <c r="AM113" s="39"/>
      <c r="AN113" s="39"/>
      <c r="AO113" s="39"/>
      <c r="AP113" s="39"/>
      <c r="AQ113" s="39"/>
      <c r="AR113" s="39"/>
      <c r="AS113" s="39"/>
      <c r="AT113" s="39"/>
      <c r="AU113" s="39"/>
      <c r="AV113" s="39"/>
      <c r="AW113" s="39"/>
      <c r="AX113" s="39"/>
      <c r="AY113" s="39"/>
      <c r="AZ113" s="39"/>
    </row>
    <row r="114" spans="27:52" ht="28.8" x14ac:dyDescent="0.55000000000000004"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  <c r="AN114" s="39"/>
      <c r="AO114" s="39"/>
      <c r="AP114" s="39"/>
      <c r="AQ114" s="39"/>
      <c r="AR114" s="39"/>
      <c r="AS114" s="39"/>
      <c r="AT114" s="39"/>
      <c r="AU114" s="39"/>
      <c r="AV114" s="39"/>
      <c r="AW114" s="39"/>
      <c r="AX114" s="39"/>
      <c r="AY114" s="39"/>
      <c r="AZ114" s="39"/>
    </row>
    <row r="115" spans="27:52" ht="28.8" x14ac:dyDescent="0.55000000000000004"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  <c r="AN115" s="39"/>
      <c r="AO115" s="39"/>
      <c r="AP115" s="39"/>
      <c r="AQ115" s="39"/>
      <c r="AR115" s="39"/>
      <c r="AS115" s="39"/>
      <c r="AT115" s="39"/>
      <c r="AU115" s="39"/>
      <c r="AV115" s="39"/>
      <c r="AW115" s="39"/>
      <c r="AX115" s="39"/>
      <c r="AY115" s="39"/>
      <c r="AZ115" s="39"/>
    </row>
    <row r="116" spans="27:52" ht="28.8" x14ac:dyDescent="0.55000000000000004"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9"/>
      <c r="AL116" s="39"/>
      <c r="AM116" s="39"/>
      <c r="AN116" s="39"/>
      <c r="AO116" s="39"/>
      <c r="AP116" s="39"/>
      <c r="AQ116" s="39"/>
      <c r="AR116" s="39"/>
      <c r="AS116" s="39"/>
      <c r="AT116" s="39"/>
      <c r="AU116" s="39"/>
      <c r="AV116" s="39"/>
      <c r="AW116" s="39"/>
      <c r="AX116" s="39"/>
      <c r="AY116" s="39"/>
      <c r="AZ116" s="39"/>
    </row>
    <row r="117" spans="27:52" ht="28.8" x14ac:dyDescent="0.55000000000000004">
      <c r="AA117" s="39"/>
      <c r="AB117" s="39"/>
      <c r="AC117" s="39"/>
      <c r="AD117" s="39"/>
      <c r="AE117" s="39"/>
      <c r="AF117" s="39"/>
      <c r="AG117" s="39"/>
      <c r="AH117" s="39"/>
      <c r="AI117" s="39"/>
      <c r="AJ117" s="39"/>
      <c r="AK117" s="39"/>
      <c r="AL117" s="39"/>
      <c r="AM117" s="39"/>
      <c r="AN117" s="39"/>
      <c r="AO117" s="39"/>
      <c r="AP117" s="39"/>
      <c r="AQ117" s="39"/>
      <c r="AR117" s="39"/>
      <c r="AS117" s="39"/>
      <c r="AT117" s="39"/>
      <c r="AU117" s="39"/>
      <c r="AV117" s="39"/>
      <c r="AW117" s="39"/>
      <c r="AX117" s="39"/>
      <c r="AY117" s="39"/>
      <c r="AZ117" s="39"/>
    </row>
    <row r="118" spans="27:52" ht="28.8" x14ac:dyDescent="0.55000000000000004"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  <c r="AL118" s="39"/>
      <c r="AM118" s="39"/>
      <c r="AN118" s="39"/>
      <c r="AO118" s="39"/>
      <c r="AP118" s="39"/>
      <c r="AQ118" s="39"/>
      <c r="AR118" s="39"/>
      <c r="AS118" s="39"/>
      <c r="AT118" s="39"/>
      <c r="AU118" s="39"/>
      <c r="AV118" s="39"/>
      <c r="AW118" s="39"/>
      <c r="AX118" s="39"/>
      <c r="AY118" s="39"/>
      <c r="AZ118" s="39"/>
    </row>
    <row r="119" spans="27:52" ht="28.8" x14ac:dyDescent="0.55000000000000004">
      <c r="AA119" s="39"/>
      <c r="AB119" s="39"/>
      <c r="AC119" s="39"/>
      <c r="AD119" s="39"/>
      <c r="AE119" s="39"/>
      <c r="AF119" s="39"/>
      <c r="AG119" s="39"/>
      <c r="AH119" s="39"/>
      <c r="AI119" s="39"/>
      <c r="AJ119" s="39"/>
      <c r="AK119" s="39"/>
      <c r="AL119" s="39"/>
      <c r="AM119" s="39"/>
      <c r="AN119" s="39"/>
      <c r="AO119" s="39"/>
      <c r="AP119" s="39"/>
      <c r="AQ119" s="39"/>
      <c r="AR119" s="39"/>
      <c r="AS119" s="39"/>
      <c r="AT119" s="39"/>
      <c r="AU119" s="39"/>
      <c r="AV119" s="39"/>
      <c r="AW119" s="39"/>
      <c r="AX119" s="39"/>
      <c r="AY119" s="39"/>
      <c r="AZ119" s="39"/>
    </row>
    <row r="120" spans="27:52" ht="28.8" x14ac:dyDescent="0.55000000000000004">
      <c r="AA120" s="39"/>
      <c r="AB120" s="39"/>
      <c r="AC120" s="39"/>
      <c r="AD120" s="39"/>
      <c r="AE120" s="39"/>
      <c r="AF120" s="39"/>
      <c r="AG120" s="39"/>
      <c r="AH120" s="39"/>
      <c r="AI120" s="39"/>
      <c r="AJ120" s="39"/>
      <c r="AK120" s="39"/>
      <c r="AL120" s="39"/>
      <c r="AM120" s="39"/>
      <c r="AN120" s="39"/>
      <c r="AO120" s="39"/>
      <c r="AP120" s="39"/>
      <c r="AQ120" s="39"/>
      <c r="AR120" s="39"/>
      <c r="AS120" s="39"/>
      <c r="AT120" s="39"/>
      <c r="AU120" s="39"/>
      <c r="AV120" s="39"/>
      <c r="AW120" s="39"/>
      <c r="AX120" s="39"/>
      <c r="AY120" s="39"/>
      <c r="AZ120" s="39"/>
    </row>
    <row r="121" spans="27:52" ht="28.8" x14ac:dyDescent="0.55000000000000004">
      <c r="AA121" s="39"/>
      <c r="AB121" s="39"/>
      <c r="AC121" s="39"/>
      <c r="AD121" s="39"/>
      <c r="AE121" s="39"/>
      <c r="AF121" s="39"/>
      <c r="AG121" s="39"/>
      <c r="AH121" s="39"/>
      <c r="AI121" s="39"/>
      <c r="AJ121" s="39"/>
      <c r="AK121" s="39"/>
      <c r="AL121" s="39"/>
      <c r="AM121" s="39"/>
      <c r="AN121" s="39"/>
      <c r="AO121" s="39"/>
      <c r="AP121" s="39"/>
      <c r="AQ121" s="39"/>
      <c r="AR121" s="39"/>
      <c r="AS121" s="39"/>
      <c r="AT121" s="39"/>
      <c r="AU121" s="39"/>
      <c r="AV121" s="39"/>
      <c r="AW121" s="39"/>
      <c r="AX121" s="39"/>
      <c r="AY121" s="39"/>
      <c r="AZ121" s="39"/>
    </row>
    <row r="122" spans="27:52" ht="28.8" x14ac:dyDescent="0.55000000000000004">
      <c r="AA122" s="39"/>
      <c r="AB122" s="39"/>
      <c r="AC122" s="39"/>
      <c r="AD122" s="39"/>
      <c r="AE122" s="39"/>
      <c r="AF122" s="39"/>
      <c r="AG122" s="39"/>
      <c r="AH122" s="39"/>
      <c r="AI122" s="39"/>
      <c r="AJ122" s="39"/>
      <c r="AK122" s="39"/>
      <c r="AL122" s="39"/>
      <c r="AM122" s="39"/>
      <c r="AN122" s="39"/>
      <c r="AO122" s="39"/>
      <c r="AP122" s="39"/>
      <c r="AQ122" s="39"/>
      <c r="AR122" s="39"/>
      <c r="AS122" s="39"/>
      <c r="AT122" s="39"/>
      <c r="AU122" s="39"/>
      <c r="AV122" s="39"/>
      <c r="AW122" s="39"/>
      <c r="AX122" s="39"/>
      <c r="AY122" s="39"/>
      <c r="AZ122" s="39"/>
    </row>
    <row r="123" spans="27:52" ht="28.8" x14ac:dyDescent="0.55000000000000004">
      <c r="AA123" s="39"/>
      <c r="AB123" s="39"/>
      <c r="AC123" s="39"/>
      <c r="AD123" s="39"/>
      <c r="AE123" s="39"/>
      <c r="AF123" s="39"/>
      <c r="AG123" s="39"/>
      <c r="AH123" s="39"/>
      <c r="AI123" s="39"/>
      <c r="AJ123" s="39"/>
      <c r="AK123" s="39"/>
      <c r="AL123" s="39"/>
      <c r="AM123" s="39"/>
      <c r="AN123" s="39"/>
      <c r="AO123" s="39"/>
      <c r="AP123" s="39"/>
      <c r="AQ123" s="39"/>
      <c r="AR123" s="39"/>
      <c r="AS123" s="39"/>
      <c r="AT123" s="39"/>
      <c r="AU123" s="39"/>
      <c r="AV123" s="39"/>
      <c r="AW123" s="39"/>
      <c r="AX123" s="39"/>
      <c r="AY123" s="39"/>
      <c r="AZ123" s="39"/>
    </row>
    <row r="124" spans="27:52" ht="28.8" x14ac:dyDescent="0.55000000000000004">
      <c r="AA124" s="39"/>
      <c r="AB124" s="39"/>
      <c r="AC124" s="39"/>
      <c r="AD124" s="39"/>
      <c r="AE124" s="39"/>
      <c r="AF124" s="39"/>
      <c r="AG124" s="39"/>
      <c r="AH124" s="39"/>
      <c r="AI124" s="39"/>
      <c r="AJ124" s="39"/>
      <c r="AK124" s="39"/>
      <c r="AL124" s="39"/>
      <c r="AM124" s="39"/>
      <c r="AN124" s="39"/>
      <c r="AO124" s="39"/>
      <c r="AP124" s="39"/>
      <c r="AQ124" s="39"/>
      <c r="AR124" s="39"/>
      <c r="AS124" s="39"/>
      <c r="AT124" s="39"/>
      <c r="AU124" s="39"/>
      <c r="AV124" s="39"/>
      <c r="AW124" s="39"/>
      <c r="AX124" s="39"/>
      <c r="AY124" s="39"/>
      <c r="AZ124" s="39"/>
    </row>
    <row r="125" spans="27:52" ht="28.8" x14ac:dyDescent="0.55000000000000004">
      <c r="AA125" s="39"/>
      <c r="AB125" s="39"/>
      <c r="AC125" s="39"/>
      <c r="AD125" s="39"/>
      <c r="AE125" s="39"/>
      <c r="AF125" s="39"/>
      <c r="AG125" s="39"/>
      <c r="AH125" s="39"/>
      <c r="AI125" s="39"/>
      <c r="AJ125" s="39"/>
      <c r="AK125" s="39"/>
      <c r="AL125" s="39"/>
      <c r="AM125" s="39"/>
      <c r="AN125" s="39"/>
      <c r="AO125" s="39"/>
      <c r="AP125" s="39"/>
      <c r="AQ125" s="39"/>
      <c r="AR125" s="39"/>
      <c r="AS125" s="39"/>
      <c r="AT125" s="39"/>
      <c r="AU125" s="39"/>
      <c r="AV125" s="39"/>
      <c r="AW125" s="39"/>
      <c r="AX125" s="39"/>
      <c r="AY125" s="39"/>
      <c r="AZ125" s="39"/>
    </row>
    <row r="126" spans="27:52" ht="28.8" x14ac:dyDescent="0.55000000000000004">
      <c r="AA126" s="39"/>
      <c r="AB126" s="39"/>
      <c r="AC126" s="39"/>
      <c r="AD126" s="39"/>
      <c r="AE126" s="39"/>
      <c r="AF126" s="39"/>
      <c r="AG126" s="39"/>
      <c r="AH126" s="39"/>
      <c r="AI126" s="39"/>
      <c r="AJ126" s="39"/>
      <c r="AK126" s="39"/>
      <c r="AL126" s="39"/>
      <c r="AM126" s="39"/>
      <c r="AN126" s="39"/>
      <c r="AO126" s="39"/>
      <c r="AP126" s="39"/>
      <c r="AQ126" s="39"/>
      <c r="AR126" s="39"/>
      <c r="AS126" s="39"/>
      <c r="AT126" s="39"/>
      <c r="AU126" s="39"/>
      <c r="AV126" s="39"/>
      <c r="AW126" s="39"/>
      <c r="AX126" s="39"/>
      <c r="AY126" s="39"/>
      <c r="AZ126" s="39"/>
    </row>
    <row r="127" spans="27:52" ht="28.8" x14ac:dyDescent="0.55000000000000004">
      <c r="AA127" s="39"/>
      <c r="AB127" s="39"/>
      <c r="AC127" s="39"/>
      <c r="AD127" s="39"/>
      <c r="AE127" s="39"/>
      <c r="AF127" s="39"/>
      <c r="AG127" s="39"/>
      <c r="AH127" s="39"/>
      <c r="AI127" s="39"/>
      <c r="AJ127" s="39"/>
      <c r="AK127" s="39"/>
      <c r="AL127" s="39"/>
      <c r="AM127" s="39"/>
      <c r="AN127" s="39"/>
      <c r="AO127" s="39"/>
      <c r="AP127" s="39"/>
      <c r="AQ127" s="39"/>
      <c r="AR127" s="39"/>
      <c r="AS127" s="39"/>
      <c r="AT127" s="39"/>
      <c r="AU127" s="39"/>
      <c r="AV127" s="39"/>
      <c r="AW127" s="39"/>
      <c r="AX127" s="39"/>
      <c r="AY127" s="39"/>
      <c r="AZ127" s="39"/>
    </row>
    <row r="128" spans="27:52" ht="28.8" x14ac:dyDescent="0.55000000000000004">
      <c r="AA128" s="39"/>
      <c r="AB128" s="39"/>
      <c r="AC128" s="39"/>
      <c r="AD128" s="39"/>
      <c r="AE128" s="39"/>
      <c r="AF128" s="39"/>
      <c r="AG128" s="39"/>
      <c r="AH128" s="39"/>
      <c r="AI128" s="39"/>
      <c r="AJ128" s="39"/>
      <c r="AK128" s="39"/>
      <c r="AL128" s="39"/>
      <c r="AM128" s="39"/>
      <c r="AN128" s="39"/>
      <c r="AO128" s="39"/>
      <c r="AP128" s="39"/>
      <c r="AQ128" s="39"/>
      <c r="AR128" s="39"/>
      <c r="AS128" s="39"/>
      <c r="AT128" s="39"/>
      <c r="AU128" s="39"/>
      <c r="AV128" s="39"/>
      <c r="AW128" s="39"/>
      <c r="AX128" s="39"/>
      <c r="AY128" s="39"/>
      <c r="AZ128" s="39"/>
    </row>
    <row r="129" spans="27:52" ht="28.8" x14ac:dyDescent="0.55000000000000004">
      <c r="AA129" s="39"/>
      <c r="AB129" s="39"/>
      <c r="AC129" s="39"/>
      <c r="AD129" s="39"/>
      <c r="AE129" s="39"/>
      <c r="AF129" s="39"/>
      <c r="AG129" s="39"/>
      <c r="AH129" s="39"/>
      <c r="AI129" s="39"/>
      <c r="AJ129" s="39"/>
      <c r="AK129" s="39"/>
      <c r="AL129" s="39"/>
      <c r="AM129" s="39"/>
      <c r="AN129" s="39"/>
      <c r="AO129" s="39"/>
      <c r="AP129" s="39"/>
      <c r="AQ129" s="39"/>
      <c r="AR129" s="39"/>
      <c r="AS129" s="39"/>
      <c r="AT129" s="39"/>
      <c r="AU129" s="39"/>
      <c r="AV129" s="39"/>
      <c r="AW129" s="39"/>
      <c r="AX129" s="39"/>
      <c r="AY129" s="39"/>
      <c r="AZ129" s="39"/>
    </row>
    <row r="130" spans="27:52" ht="28.8" x14ac:dyDescent="0.55000000000000004">
      <c r="AA130" s="39"/>
      <c r="AB130" s="39"/>
      <c r="AC130" s="39"/>
      <c r="AD130" s="39"/>
      <c r="AE130" s="39"/>
      <c r="AF130" s="39"/>
      <c r="AG130" s="39"/>
      <c r="AH130" s="39"/>
      <c r="AI130" s="39"/>
      <c r="AJ130" s="39"/>
      <c r="AK130" s="39"/>
      <c r="AL130" s="39"/>
      <c r="AM130" s="39"/>
      <c r="AN130" s="39"/>
      <c r="AO130" s="39"/>
      <c r="AP130" s="39"/>
      <c r="AQ130" s="39"/>
      <c r="AR130" s="39"/>
      <c r="AS130" s="39"/>
      <c r="AT130" s="39"/>
      <c r="AU130" s="39"/>
      <c r="AV130" s="39"/>
      <c r="AW130" s="39"/>
      <c r="AX130" s="39"/>
      <c r="AY130" s="39"/>
      <c r="AZ130" s="39"/>
    </row>
    <row r="131" spans="27:52" ht="28.8" x14ac:dyDescent="0.55000000000000004">
      <c r="AA131" s="39"/>
      <c r="AB131" s="39"/>
      <c r="AC131" s="39"/>
      <c r="AD131" s="39"/>
      <c r="AE131" s="39"/>
      <c r="AF131" s="39"/>
      <c r="AG131" s="39"/>
      <c r="AH131" s="39"/>
      <c r="AI131" s="39"/>
      <c r="AJ131" s="39"/>
      <c r="AK131" s="39"/>
      <c r="AL131" s="39"/>
      <c r="AM131" s="39"/>
      <c r="AN131" s="39"/>
      <c r="AO131" s="39"/>
      <c r="AP131" s="39"/>
      <c r="AQ131" s="39"/>
      <c r="AR131" s="39"/>
      <c r="AS131" s="39"/>
      <c r="AT131" s="39"/>
      <c r="AU131" s="39"/>
      <c r="AV131" s="39"/>
      <c r="AW131" s="39"/>
      <c r="AX131" s="39"/>
      <c r="AY131" s="39"/>
      <c r="AZ131" s="39"/>
    </row>
    <row r="132" spans="27:52" ht="28.8" x14ac:dyDescent="0.55000000000000004">
      <c r="AA132" s="39"/>
      <c r="AB132" s="39"/>
      <c r="AC132" s="39"/>
      <c r="AD132" s="39"/>
      <c r="AE132" s="39"/>
      <c r="AF132" s="39"/>
      <c r="AG132" s="39"/>
      <c r="AH132" s="39"/>
      <c r="AI132" s="39"/>
      <c r="AJ132" s="39"/>
      <c r="AK132" s="39"/>
      <c r="AL132" s="39"/>
      <c r="AM132" s="39"/>
      <c r="AN132" s="39"/>
      <c r="AO132" s="39"/>
      <c r="AP132" s="39"/>
      <c r="AQ132" s="39"/>
      <c r="AR132" s="39"/>
      <c r="AS132" s="39"/>
      <c r="AT132" s="39"/>
      <c r="AU132" s="39"/>
      <c r="AV132" s="39"/>
      <c r="AW132" s="39"/>
      <c r="AX132" s="39"/>
      <c r="AY132" s="39"/>
      <c r="AZ132" s="39"/>
    </row>
    <row r="133" spans="27:52" ht="28.8" x14ac:dyDescent="0.55000000000000004">
      <c r="AA133" s="39"/>
      <c r="AB133" s="39"/>
      <c r="AC133" s="39"/>
      <c r="AD133" s="39"/>
      <c r="AE133" s="39"/>
      <c r="AF133" s="39"/>
      <c r="AG133" s="39"/>
      <c r="AH133" s="39"/>
      <c r="AI133" s="39"/>
      <c r="AJ133" s="39"/>
      <c r="AK133" s="39"/>
      <c r="AL133" s="39"/>
      <c r="AM133" s="39"/>
      <c r="AN133" s="39"/>
      <c r="AO133" s="39"/>
      <c r="AP133" s="39"/>
      <c r="AQ133" s="39"/>
      <c r="AR133" s="39"/>
      <c r="AS133" s="39"/>
      <c r="AT133" s="39"/>
      <c r="AU133" s="39"/>
      <c r="AV133" s="39"/>
      <c r="AW133" s="39"/>
      <c r="AX133" s="39"/>
      <c r="AY133" s="39"/>
      <c r="AZ133" s="39"/>
    </row>
    <row r="134" spans="27:52" ht="28.8" x14ac:dyDescent="0.55000000000000004">
      <c r="AA134" s="39"/>
      <c r="AB134" s="39"/>
      <c r="AC134" s="39"/>
      <c r="AD134" s="39"/>
      <c r="AE134" s="39"/>
      <c r="AF134" s="39"/>
      <c r="AG134" s="39"/>
      <c r="AH134" s="39"/>
      <c r="AI134" s="39"/>
      <c r="AJ134" s="39"/>
      <c r="AK134" s="39"/>
      <c r="AL134" s="39"/>
      <c r="AM134" s="39"/>
      <c r="AN134" s="39"/>
      <c r="AO134" s="39"/>
      <c r="AP134" s="39"/>
      <c r="AQ134" s="39"/>
      <c r="AR134" s="39"/>
      <c r="AS134" s="39"/>
      <c r="AT134" s="39"/>
      <c r="AU134" s="39"/>
      <c r="AV134" s="39"/>
      <c r="AW134" s="39"/>
      <c r="AX134" s="39"/>
      <c r="AY134" s="39"/>
      <c r="AZ134" s="39"/>
    </row>
    <row r="135" spans="27:52" ht="28.8" x14ac:dyDescent="0.55000000000000004">
      <c r="AA135" s="39"/>
      <c r="AB135" s="39"/>
      <c r="AC135" s="39"/>
      <c r="AD135" s="39"/>
      <c r="AE135" s="39"/>
      <c r="AF135" s="39"/>
      <c r="AG135" s="39"/>
      <c r="AH135" s="39"/>
      <c r="AI135" s="39"/>
      <c r="AJ135" s="39"/>
      <c r="AK135" s="39"/>
      <c r="AL135" s="39"/>
      <c r="AM135" s="39"/>
      <c r="AN135" s="39"/>
      <c r="AO135" s="39"/>
      <c r="AP135" s="39"/>
      <c r="AQ135" s="39"/>
      <c r="AR135" s="39"/>
      <c r="AS135" s="39"/>
      <c r="AT135" s="39"/>
      <c r="AU135" s="39"/>
      <c r="AV135" s="39"/>
      <c r="AW135" s="39"/>
      <c r="AX135" s="39"/>
      <c r="AY135" s="39"/>
      <c r="AZ135" s="39"/>
    </row>
    <row r="136" spans="27:52" ht="28.8" x14ac:dyDescent="0.55000000000000004">
      <c r="AA136" s="39"/>
      <c r="AB136" s="39"/>
      <c r="AC136" s="39"/>
      <c r="AD136" s="39"/>
      <c r="AE136" s="39"/>
      <c r="AF136" s="39"/>
      <c r="AG136" s="39"/>
      <c r="AH136" s="39"/>
      <c r="AI136" s="39"/>
      <c r="AJ136" s="39"/>
      <c r="AK136" s="39"/>
      <c r="AL136" s="39"/>
      <c r="AM136" s="39"/>
      <c r="AN136" s="39"/>
      <c r="AO136" s="39"/>
      <c r="AP136" s="39"/>
      <c r="AQ136" s="39"/>
      <c r="AR136" s="39"/>
      <c r="AS136" s="39"/>
      <c r="AT136" s="39"/>
      <c r="AU136" s="39"/>
      <c r="AV136" s="39"/>
      <c r="AW136" s="39"/>
      <c r="AX136" s="39"/>
      <c r="AY136" s="39"/>
      <c r="AZ136" s="39"/>
    </row>
    <row r="137" spans="27:52" ht="28.8" x14ac:dyDescent="0.55000000000000004">
      <c r="AA137" s="39"/>
      <c r="AB137" s="39"/>
      <c r="AC137" s="39"/>
      <c r="AD137" s="39"/>
      <c r="AE137" s="39"/>
      <c r="AF137" s="39"/>
      <c r="AG137" s="39"/>
      <c r="AH137" s="39"/>
      <c r="AI137" s="39"/>
      <c r="AJ137" s="39"/>
      <c r="AK137" s="39"/>
      <c r="AL137" s="39"/>
      <c r="AM137" s="39"/>
      <c r="AN137" s="39"/>
      <c r="AO137" s="39"/>
      <c r="AP137" s="39"/>
      <c r="AQ137" s="39"/>
      <c r="AR137" s="39"/>
      <c r="AS137" s="39"/>
      <c r="AT137" s="39"/>
      <c r="AU137" s="39"/>
      <c r="AV137" s="39"/>
      <c r="AW137" s="39"/>
      <c r="AX137" s="39"/>
      <c r="AY137" s="39"/>
      <c r="AZ137" s="39"/>
    </row>
    <row r="138" spans="27:52" ht="28.8" x14ac:dyDescent="0.55000000000000004">
      <c r="AA138" s="39"/>
      <c r="AB138" s="39"/>
      <c r="AC138" s="39"/>
      <c r="AD138" s="39"/>
      <c r="AE138" s="39"/>
      <c r="AF138" s="39"/>
      <c r="AG138" s="39"/>
      <c r="AH138" s="39"/>
      <c r="AI138" s="39"/>
      <c r="AJ138" s="39"/>
      <c r="AK138" s="39"/>
      <c r="AL138" s="39"/>
      <c r="AM138" s="39"/>
      <c r="AN138" s="39"/>
      <c r="AO138" s="39"/>
      <c r="AP138" s="39"/>
      <c r="AQ138" s="39"/>
      <c r="AR138" s="39"/>
      <c r="AS138" s="39"/>
      <c r="AT138" s="39"/>
      <c r="AU138" s="39"/>
      <c r="AV138" s="39"/>
      <c r="AW138" s="39"/>
      <c r="AX138" s="39"/>
      <c r="AY138" s="39"/>
      <c r="AZ138" s="39"/>
    </row>
    <row r="139" spans="27:52" ht="28.8" x14ac:dyDescent="0.55000000000000004">
      <c r="AA139" s="39"/>
      <c r="AB139" s="39"/>
      <c r="AC139" s="39"/>
      <c r="AD139" s="39"/>
      <c r="AE139" s="39"/>
      <c r="AF139" s="39"/>
      <c r="AG139" s="39"/>
      <c r="AH139" s="39"/>
      <c r="AI139" s="39"/>
      <c r="AJ139" s="39"/>
      <c r="AK139" s="39"/>
      <c r="AL139" s="39"/>
      <c r="AM139" s="39"/>
      <c r="AN139" s="39"/>
      <c r="AO139" s="39"/>
      <c r="AP139" s="39"/>
      <c r="AQ139" s="39"/>
      <c r="AR139" s="39"/>
      <c r="AS139" s="39"/>
      <c r="AT139" s="39"/>
      <c r="AU139" s="39"/>
      <c r="AV139" s="39"/>
      <c r="AW139" s="39"/>
      <c r="AX139" s="39"/>
      <c r="AY139" s="39"/>
      <c r="AZ139" s="39"/>
    </row>
    <row r="140" spans="27:52" ht="28.8" x14ac:dyDescent="0.55000000000000004">
      <c r="AA140" s="39"/>
      <c r="AB140" s="39"/>
      <c r="AC140" s="39"/>
      <c r="AD140" s="39"/>
      <c r="AE140" s="39"/>
      <c r="AF140" s="39"/>
      <c r="AG140" s="39"/>
      <c r="AH140" s="39"/>
      <c r="AI140" s="39"/>
      <c r="AJ140" s="39"/>
      <c r="AK140" s="39"/>
      <c r="AL140" s="39"/>
      <c r="AM140" s="39"/>
      <c r="AN140" s="39"/>
      <c r="AO140" s="39"/>
      <c r="AP140" s="39"/>
      <c r="AQ140" s="39"/>
      <c r="AR140" s="39"/>
      <c r="AS140" s="39"/>
      <c r="AT140" s="39"/>
      <c r="AU140" s="39"/>
      <c r="AV140" s="39"/>
      <c r="AW140" s="39"/>
      <c r="AX140" s="39"/>
      <c r="AY140" s="39"/>
      <c r="AZ140" s="39"/>
    </row>
    <row r="141" spans="27:52" ht="28.8" x14ac:dyDescent="0.55000000000000004">
      <c r="AA141" s="39"/>
      <c r="AB141" s="39"/>
      <c r="AC141" s="39"/>
      <c r="AD141" s="39"/>
      <c r="AE141" s="39"/>
      <c r="AF141" s="39"/>
      <c r="AG141" s="39"/>
      <c r="AH141" s="39"/>
      <c r="AI141" s="39"/>
      <c r="AJ141" s="39"/>
      <c r="AK141" s="39"/>
      <c r="AL141" s="39"/>
      <c r="AM141" s="39"/>
      <c r="AN141" s="39"/>
      <c r="AO141" s="39"/>
      <c r="AP141" s="39"/>
      <c r="AQ141" s="39"/>
      <c r="AR141" s="39"/>
      <c r="AS141" s="39"/>
      <c r="AT141" s="39"/>
      <c r="AU141" s="39"/>
      <c r="AV141" s="39"/>
      <c r="AW141" s="39"/>
      <c r="AX141" s="39"/>
      <c r="AY141" s="39"/>
      <c r="AZ141" s="39"/>
    </row>
    <row r="142" spans="27:52" ht="28.8" x14ac:dyDescent="0.55000000000000004">
      <c r="AA142" s="39"/>
      <c r="AB142" s="39"/>
      <c r="AC142" s="39"/>
      <c r="AD142" s="39"/>
      <c r="AE142" s="39"/>
      <c r="AF142" s="39"/>
      <c r="AG142" s="39"/>
      <c r="AH142" s="39"/>
      <c r="AI142" s="39"/>
      <c r="AJ142" s="39"/>
      <c r="AK142" s="39"/>
      <c r="AL142" s="39"/>
      <c r="AM142" s="39"/>
      <c r="AN142" s="39"/>
      <c r="AO142" s="39"/>
      <c r="AP142" s="39"/>
      <c r="AQ142" s="39"/>
      <c r="AR142" s="39"/>
      <c r="AS142" s="39"/>
      <c r="AT142" s="39"/>
      <c r="AU142" s="39"/>
      <c r="AV142" s="39"/>
      <c r="AW142" s="39"/>
      <c r="AX142" s="39"/>
      <c r="AY142" s="39"/>
      <c r="AZ142" s="39"/>
    </row>
    <row r="143" spans="27:52" ht="28.8" x14ac:dyDescent="0.55000000000000004">
      <c r="AA143" s="39"/>
      <c r="AB143" s="39"/>
      <c r="AC143" s="39"/>
      <c r="AD143" s="39"/>
      <c r="AE143" s="39"/>
      <c r="AF143" s="39"/>
      <c r="AG143" s="39"/>
      <c r="AH143" s="39"/>
      <c r="AI143" s="39"/>
      <c r="AJ143" s="39"/>
      <c r="AK143" s="39"/>
      <c r="AL143" s="39"/>
      <c r="AM143" s="39"/>
      <c r="AN143" s="39"/>
      <c r="AO143" s="39"/>
      <c r="AP143" s="39"/>
      <c r="AQ143" s="39"/>
      <c r="AR143" s="39"/>
      <c r="AS143" s="39"/>
      <c r="AT143" s="39"/>
      <c r="AU143" s="39"/>
      <c r="AV143" s="39"/>
      <c r="AW143" s="39"/>
      <c r="AX143" s="39"/>
      <c r="AY143" s="39"/>
      <c r="AZ143" s="39"/>
    </row>
    <row r="144" spans="27:52" ht="28.8" x14ac:dyDescent="0.55000000000000004">
      <c r="AA144" s="39"/>
      <c r="AB144" s="39"/>
      <c r="AC144" s="39"/>
      <c r="AD144" s="39"/>
      <c r="AE144" s="39"/>
      <c r="AF144" s="39"/>
      <c r="AG144" s="39"/>
      <c r="AH144" s="39"/>
      <c r="AI144" s="39"/>
      <c r="AJ144" s="39"/>
      <c r="AK144" s="39"/>
      <c r="AL144" s="39"/>
      <c r="AM144" s="39"/>
      <c r="AN144" s="39"/>
      <c r="AO144" s="39"/>
      <c r="AP144" s="39"/>
      <c r="AQ144" s="39"/>
      <c r="AR144" s="39"/>
      <c r="AS144" s="39"/>
      <c r="AT144" s="39"/>
      <c r="AU144" s="39"/>
      <c r="AV144" s="39"/>
      <c r="AW144" s="39"/>
      <c r="AX144" s="39"/>
      <c r="AY144" s="39"/>
      <c r="AZ144" s="39"/>
    </row>
    <row r="145" spans="27:52" ht="28.8" x14ac:dyDescent="0.55000000000000004">
      <c r="AA145" s="39"/>
      <c r="AB145" s="39"/>
      <c r="AC145" s="39"/>
      <c r="AD145" s="39"/>
      <c r="AE145" s="39"/>
      <c r="AF145" s="39"/>
      <c r="AG145" s="39"/>
      <c r="AH145" s="39"/>
      <c r="AI145" s="39"/>
      <c r="AJ145" s="39"/>
      <c r="AK145" s="39"/>
      <c r="AL145" s="39"/>
      <c r="AM145" s="39"/>
      <c r="AN145" s="39"/>
      <c r="AO145" s="39"/>
      <c r="AP145" s="39"/>
      <c r="AQ145" s="39"/>
      <c r="AR145" s="39"/>
      <c r="AS145" s="39"/>
      <c r="AT145" s="39"/>
      <c r="AU145" s="39"/>
      <c r="AV145" s="39"/>
      <c r="AW145" s="39"/>
      <c r="AX145" s="39"/>
      <c r="AY145" s="39"/>
      <c r="AZ145" s="39"/>
    </row>
    <row r="146" spans="27:52" ht="28.8" x14ac:dyDescent="0.55000000000000004">
      <c r="AA146" s="39"/>
      <c r="AB146" s="39"/>
      <c r="AC146" s="39"/>
      <c r="AD146" s="39"/>
      <c r="AE146" s="39"/>
      <c r="AF146" s="39"/>
      <c r="AG146" s="39"/>
      <c r="AH146" s="39"/>
      <c r="AI146" s="39"/>
      <c r="AJ146" s="39"/>
      <c r="AK146" s="39"/>
      <c r="AL146" s="39"/>
      <c r="AM146" s="39"/>
      <c r="AN146" s="39"/>
      <c r="AO146" s="39"/>
      <c r="AP146" s="39"/>
      <c r="AQ146" s="39"/>
      <c r="AR146" s="39"/>
      <c r="AS146" s="39"/>
      <c r="AT146" s="39"/>
      <c r="AU146" s="39"/>
      <c r="AV146" s="39"/>
      <c r="AW146" s="39"/>
      <c r="AX146" s="39"/>
      <c r="AY146" s="39"/>
      <c r="AZ146" s="39"/>
    </row>
    <row r="147" spans="27:52" ht="28.8" x14ac:dyDescent="0.55000000000000004">
      <c r="AA147" s="39"/>
      <c r="AB147" s="39"/>
      <c r="AC147" s="39"/>
      <c r="AD147" s="39"/>
      <c r="AE147" s="39"/>
      <c r="AF147" s="39"/>
      <c r="AG147" s="39"/>
      <c r="AH147" s="39"/>
      <c r="AI147" s="39"/>
      <c r="AJ147" s="39"/>
      <c r="AK147" s="39"/>
      <c r="AL147" s="39"/>
      <c r="AM147" s="39"/>
      <c r="AN147" s="39"/>
      <c r="AO147" s="39"/>
      <c r="AP147" s="39"/>
      <c r="AQ147" s="39"/>
      <c r="AR147" s="39"/>
      <c r="AS147" s="39"/>
      <c r="AT147" s="39"/>
      <c r="AU147" s="39"/>
      <c r="AV147" s="39"/>
      <c r="AW147" s="39"/>
      <c r="AX147" s="39"/>
      <c r="AY147" s="39"/>
      <c r="AZ147" s="39"/>
    </row>
    <row r="148" spans="27:52" ht="28.8" x14ac:dyDescent="0.55000000000000004">
      <c r="AA148" s="39"/>
      <c r="AB148" s="39"/>
      <c r="AC148" s="39"/>
      <c r="AD148" s="39"/>
      <c r="AE148" s="39"/>
      <c r="AF148" s="39"/>
      <c r="AG148" s="39"/>
      <c r="AH148" s="39"/>
      <c r="AI148" s="39"/>
      <c r="AJ148" s="39"/>
      <c r="AK148" s="39"/>
      <c r="AL148" s="39"/>
      <c r="AM148" s="39"/>
      <c r="AN148" s="39"/>
      <c r="AO148" s="39"/>
      <c r="AP148" s="39"/>
      <c r="AQ148" s="39"/>
      <c r="AR148" s="39"/>
      <c r="AS148" s="39"/>
      <c r="AT148" s="39"/>
      <c r="AU148" s="39"/>
      <c r="AV148" s="39"/>
      <c r="AW148" s="39"/>
      <c r="AX148" s="39"/>
      <c r="AY148" s="39"/>
      <c r="AZ148" s="39"/>
    </row>
    <row r="149" spans="27:52" ht="28.8" x14ac:dyDescent="0.55000000000000004">
      <c r="AA149" s="39"/>
      <c r="AB149" s="39"/>
      <c r="AC149" s="39"/>
      <c r="AD149" s="39"/>
      <c r="AE149" s="39"/>
      <c r="AF149" s="39"/>
      <c r="AG149" s="39"/>
      <c r="AH149" s="39"/>
      <c r="AI149" s="39"/>
      <c r="AJ149" s="39"/>
      <c r="AK149" s="39"/>
      <c r="AL149" s="39"/>
      <c r="AM149" s="39"/>
      <c r="AN149" s="39"/>
      <c r="AO149" s="39"/>
      <c r="AP149" s="39"/>
      <c r="AQ149" s="39"/>
      <c r="AR149" s="39"/>
      <c r="AS149" s="39"/>
      <c r="AT149" s="39"/>
      <c r="AU149" s="39"/>
      <c r="AV149" s="39"/>
      <c r="AW149" s="39"/>
      <c r="AX149" s="39"/>
      <c r="AY149" s="39"/>
      <c r="AZ149" s="39"/>
    </row>
    <row r="150" spans="27:52" ht="28.8" x14ac:dyDescent="0.55000000000000004">
      <c r="AA150" s="39"/>
      <c r="AB150" s="39"/>
      <c r="AC150" s="39"/>
      <c r="AD150" s="39"/>
      <c r="AE150" s="39"/>
      <c r="AF150" s="39"/>
      <c r="AG150" s="39"/>
      <c r="AH150" s="39"/>
      <c r="AI150" s="39"/>
      <c r="AJ150" s="39"/>
      <c r="AK150" s="39"/>
      <c r="AL150" s="39"/>
      <c r="AM150" s="39"/>
      <c r="AN150" s="39"/>
      <c r="AO150" s="39"/>
      <c r="AP150" s="39"/>
      <c r="AQ150" s="39"/>
      <c r="AR150" s="39"/>
      <c r="AS150" s="39"/>
      <c r="AT150" s="39"/>
      <c r="AU150" s="39"/>
      <c r="AV150" s="39"/>
      <c r="AW150" s="39"/>
      <c r="AX150" s="39"/>
      <c r="AY150" s="39"/>
      <c r="AZ150" s="39"/>
    </row>
    <row r="151" spans="27:52" ht="28.8" x14ac:dyDescent="0.55000000000000004">
      <c r="AA151" s="39"/>
      <c r="AB151" s="39"/>
      <c r="AC151" s="39"/>
      <c r="AD151" s="39"/>
      <c r="AE151" s="39"/>
      <c r="AF151" s="39"/>
      <c r="AG151" s="39"/>
      <c r="AH151" s="39"/>
      <c r="AI151" s="39"/>
      <c r="AJ151" s="39"/>
      <c r="AK151" s="39"/>
      <c r="AL151" s="39"/>
      <c r="AM151" s="39"/>
      <c r="AN151" s="39"/>
      <c r="AO151" s="39"/>
      <c r="AP151" s="39"/>
      <c r="AQ151" s="39"/>
      <c r="AR151" s="39"/>
      <c r="AS151" s="39"/>
      <c r="AT151" s="39"/>
      <c r="AU151" s="39"/>
      <c r="AV151" s="39"/>
      <c r="AW151" s="39"/>
      <c r="AX151" s="39"/>
      <c r="AY151" s="39"/>
      <c r="AZ151" s="39"/>
    </row>
    <row r="152" spans="27:52" ht="28.8" x14ac:dyDescent="0.55000000000000004">
      <c r="AA152" s="39"/>
      <c r="AB152" s="39"/>
      <c r="AC152" s="39"/>
      <c r="AD152" s="39"/>
      <c r="AE152" s="39"/>
      <c r="AF152" s="39"/>
      <c r="AG152" s="39"/>
      <c r="AH152" s="39"/>
      <c r="AI152" s="39"/>
      <c r="AJ152" s="39"/>
      <c r="AK152" s="39"/>
      <c r="AL152" s="39"/>
      <c r="AM152" s="39"/>
      <c r="AN152" s="39"/>
      <c r="AO152" s="39"/>
      <c r="AP152" s="39"/>
      <c r="AQ152" s="39"/>
      <c r="AR152" s="39"/>
      <c r="AS152" s="39"/>
      <c r="AT152" s="39"/>
      <c r="AU152" s="39"/>
      <c r="AV152" s="39"/>
      <c r="AW152" s="39"/>
      <c r="AX152" s="39"/>
      <c r="AY152" s="39"/>
      <c r="AZ152" s="39"/>
    </row>
    <row r="153" spans="27:52" ht="28.8" x14ac:dyDescent="0.55000000000000004">
      <c r="AA153" s="39"/>
      <c r="AB153" s="39"/>
      <c r="AC153" s="39"/>
      <c r="AD153" s="39"/>
      <c r="AE153" s="39"/>
      <c r="AF153" s="39"/>
      <c r="AG153" s="39"/>
      <c r="AH153" s="39"/>
      <c r="AI153" s="39"/>
      <c r="AJ153" s="39"/>
      <c r="AK153" s="39"/>
      <c r="AL153" s="39"/>
      <c r="AM153" s="39"/>
      <c r="AN153" s="39"/>
      <c r="AO153" s="39"/>
      <c r="AP153" s="39"/>
      <c r="AQ153" s="39"/>
      <c r="AR153" s="39"/>
      <c r="AS153" s="39"/>
      <c r="AT153" s="39"/>
      <c r="AU153" s="39"/>
      <c r="AV153" s="39"/>
      <c r="AW153" s="39"/>
      <c r="AX153" s="39"/>
      <c r="AY153" s="39"/>
      <c r="AZ153" s="39"/>
    </row>
    <row r="154" spans="27:52" ht="28.8" x14ac:dyDescent="0.55000000000000004">
      <c r="AA154" s="39"/>
      <c r="AB154" s="39"/>
      <c r="AC154" s="39"/>
      <c r="AD154" s="39"/>
      <c r="AE154" s="39"/>
      <c r="AF154" s="39"/>
      <c r="AG154" s="39"/>
      <c r="AH154" s="39"/>
      <c r="AI154" s="39"/>
      <c r="AJ154" s="39"/>
      <c r="AK154" s="39"/>
      <c r="AL154" s="39"/>
      <c r="AM154" s="39"/>
      <c r="AN154" s="39"/>
      <c r="AO154" s="39"/>
      <c r="AP154" s="39"/>
      <c r="AQ154" s="39"/>
      <c r="AR154" s="39"/>
      <c r="AS154" s="39"/>
      <c r="AT154" s="39"/>
      <c r="AU154" s="39"/>
      <c r="AV154" s="39"/>
      <c r="AW154" s="39"/>
      <c r="AX154" s="39"/>
      <c r="AY154" s="39"/>
      <c r="AZ154" s="39"/>
    </row>
    <row r="155" spans="27:52" ht="28.8" x14ac:dyDescent="0.55000000000000004">
      <c r="AA155" s="39"/>
      <c r="AB155" s="39"/>
      <c r="AC155" s="39"/>
      <c r="AD155" s="39"/>
      <c r="AE155" s="39"/>
      <c r="AF155" s="39"/>
      <c r="AG155" s="39"/>
      <c r="AH155" s="39"/>
      <c r="AI155" s="39"/>
      <c r="AJ155" s="39"/>
      <c r="AK155" s="39"/>
      <c r="AL155" s="39"/>
      <c r="AM155" s="39"/>
      <c r="AN155" s="39"/>
      <c r="AO155" s="39"/>
      <c r="AP155" s="39"/>
      <c r="AQ155" s="39"/>
      <c r="AR155" s="39"/>
      <c r="AS155" s="39"/>
      <c r="AT155" s="39"/>
      <c r="AU155" s="39"/>
      <c r="AV155" s="39"/>
      <c r="AW155" s="39"/>
      <c r="AX155" s="39"/>
      <c r="AY155" s="39"/>
      <c r="AZ155" s="39"/>
    </row>
    <row r="156" spans="27:52" ht="28.8" x14ac:dyDescent="0.55000000000000004">
      <c r="AA156" s="39"/>
      <c r="AB156" s="39"/>
      <c r="AC156" s="39"/>
      <c r="AD156" s="39"/>
      <c r="AE156" s="39"/>
      <c r="AF156" s="39"/>
      <c r="AG156" s="39"/>
      <c r="AH156" s="39"/>
      <c r="AI156" s="39"/>
      <c r="AJ156" s="39"/>
      <c r="AK156" s="39"/>
      <c r="AL156" s="39"/>
      <c r="AM156" s="39"/>
      <c r="AN156" s="39"/>
      <c r="AO156" s="39"/>
      <c r="AP156" s="39"/>
      <c r="AQ156" s="39"/>
      <c r="AR156" s="39"/>
      <c r="AS156" s="39"/>
      <c r="AT156" s="39"/>
      <c r="AU156" s="39"/>
      <c r="AV156" s="39"/>
      <c r="AW156" s="39"/>
      <c r="AX156" s="39"/>
      <c r="AY156" s="39"/>
      <c r="AZ156" s="39"/>
    </row>
    <row r="157" spans="27:52" ht="28.8" x14ac:dyDescent="0.55000000000000004">
      <c r="AA157" s="39"/>
      <c r="AB157" s="39"/>
      <c r="AC157" s="39"/>
      <c r="AD157" s="39"/>
      <c r="AE157" s="39"/>
      <c r="AF157" s="39"/>
      <c r="AG157" s="39"/>
      <c r="AH157" s="39"/>
      <c r="AI157" s="39"/>
      <c r="AJ157" s="39"/>
      <c r="AK157" s="39"/>
      <c r="AL157" s="39"/>
      <c r="AM157" s="39"/>
      <c r="AN157" s="39"/>
      <c r="AO157" s="39"/>
      <c r="AP157" s="39"/>
      <c r="AQ157" s="39"/>
      <c r="AR157" s="39"/>
      <c r="AS157" s="39"/>
      <c r="AT157" s="39"/>
      <c r="AU157" s="39"/>
      <c r="AV157" s="39"/>
      <c r="AW157" s="39"/>
      <c r="AX157" s="39"/>
      <c r="AY157" s="39"/>
      <c r="AZ157" s="39"/>
    </row>
    <row r="158" spans="27:52" ht="28.8" x14ac:dyDescent="0.55000000000000004">
      <c r="AA158" s="39"/>
      <c r="AB158" s="39"/>
      <c r="AC158" s="39"/>
      <c r="AD158" s="39"/>
      <c r="AE158" s="39"/>
      <c r="AF158" s="39"/>
      <c r="AG158" s="39"/>
      <c r="AH158" s="39"/>
      <c r="AI158" s="39"/>
      <c r="AJ158" s="39"/>
      <c r="AK158" s="39"/>
      <c r="AL158" s="39"/>
      <c r="AM158" s="39"/>
      <c r="AN158" s="39"/>
      <c r="AO158" s="39"/>
      <c r="AP158" s="39"/>
      <c r="AQ158" s="39"/>
      <c r="AR158" s="39"/>
      <c r="AS158" s="39"/>
      <c r="AT158" s="39"/>
      <c r="AU158" s="39"/>
      <c r="AV158" s="39"/>
      <c r="AW158" s="39"/>
      <c r="AX158" s="39"/>
      <c r="AY158" s="39"/>
      <c r="AZ158" s="39"/>
    </row>
    <row r="159" spans="27:52" ht="28.8" x14ac:dyDescent="0.55000000000000004">
      <c r="AA159" s="39"/>
      <c r="AB159" s="39"/>
      <c r="AC159" s="39"/>
      <c r="AD159" s="39"/>
      <c r="AE159" s="39"/>
      <c r="AF159" s="39"/>
      <c r="AG159" s="39"/>
      <c r="AH159" s="39"/>
      <c r="AI159" s="39"/>
      <c r="AJ159" s="39"/>
      <c r="AK159" s="39"/>
      <c r="AL159" s="39"/>
      <c r="AM159" s="39"/>
      <c r="AN159" s="39"/>
      <c r="AO159" s="39"/>
      <c r="AP159" s="39"/>
      <c r="AQ159" s="39"/>
      <c r="AR159" s="39"/>
      <c r="AS159" s="39"/>
      <c r="AT159" s="39"/>
      <c r="AU159" s="39"/>
      <c r="AV159" s="39"/>
      <c r="AW159" s="39"/>
      <c r="AX159" s="39"/>
      <c r="AY159" s="39"/>
      <c r="AZ159" s="39"/>
    </row>
    <row r="160" spans="27:52" ht="28.8" x14ac:dyDescent="0.55000000000000004">
      <c r="AA160" s="39"/>
      <c r="AB160" s="39"/>
      <c r="AC160" s="39"/>
      <c r="AD160" s="39"/>
      <c r="AE160" s="39"/>
      <c r="AF160" s="39"/>
      <c r="AG160" s="39"/>
      <c r="AH160" s="39"/>
      <c r="AI160" s="39"/>
      <c r="AJ160" s="39"/>
      <c r="AK160" s="39"/>
      <c r="AL160" s="39"/>
      <c r="AM160" s="39"/>
      <c r="AN160" s="39"/>
      <c r="AO160" s="39"/>
      <c r="AP160" s="39"/>
      <c r="AQ160" s="39"/>
      <c r="AR160" s="39"/>
      <c r="AS160" s="39"/>
      <c r="AT160" s="39"/>
      <c r="AU160" s="39"/>
      <c r="AV160" s="39"/>
      <c r="AW160" s="39"/>
      <c r="AX160" s="39"/>
      <c r="AY160" s="39"/>
      <c r="AZ160" s="39"/>
    </row>
    <row r="161" spans="27:52" ht="28.8" x14ac:dyDescent="0.55000000000000004">
      <c r="AA161" s="39"/>
      <c r="AB161" s="39"/>
      <c r="AC161" s="39"/>
      <c r="AD161" s="39"/>
      <c r="AE161" s="39"/>
      <c r="AF161" s="39"/>
      <c r="AG161" s="39"/>
      <c r="AH161" s="39"/>
      <c r="AI161" s="39"/>
      <c r="AJ161" s="39"/>
      <c r="AK161" s="39"/>
      <c r="AL161" s="39"/>
      <c r="AM161" s="39"/>
      <c r="AN161" s="39"/>
      <c r="AO161" s="39"/>
      <c r="AP161" s="39"/>
      <c r="AQ161" s="39"/>
      <c r="AR161" s="39"/>
      <c r="AS161" s="39"/>
      <c r="AT161" s="39"/>
      <c r="AU161" s="39"/>
      <c r="AV161" s="39"/>
      <c r="AW161" s="39"/>
      <c r="AX161" s="39"/>
      <c r="AY161" s="39"/>
      <c r="AZ161" s="39"/>
    </row>
    <row r="162" spans="27:52" ht="28.8" x14ac:dyDescent="0.55000000000000004">
      <c r="AA162" s="39"/>
      <c r="AB162" s="39"/>
      <c r="AC162" s="39"/>
      <c r="AD162" s="39"/>
      <c r="AE162" s="39"/>
      <c r="AF162" s="39"/>
      <c r="AG162" s="39"/>
      <c r="AH162" s="39"/>
      <c r="AI162" s="39"/>
      <c r="AJ162" s="39"/>
      <c r="AK162" s="39"/>
      <c r="AL162" s="39"/>
      <c r="AM162" s="39"/>
      <c r="AN162" s="39"/>
      <c r="AO162" s="39"/>
      <c r="AP162" s="39"/>
      <c r="AQ162" s="39"/>
      <c r="AR162" s="39"/>
      <c r="AS162" s="39"/>
      <c r="AT162" s="39"/>
      <c r="AU162" s="39"/>
      <c r="AV162" s="39"/>
      <c r="AW162" s="39"/>
      <c r="AX162" s="39"/>
      <c r="AY162" s="39"/>
      <c r="AZ162" s="39"/>
    </row>
    <row r="163" spans="27:52" ht="28.8" x14ac:dyDescent="0.55000000000000004">
      <c r="AA163" s="39"/>
      <c r="AB163" s="39"/>
      <c r="AC163" s="39"/>
      <c r="AD163" s="39"/>
      <c r="AE163" s="39"/>
      <c r="AF163" s="39"/>
      <c r="AG163" s="39"/>
      <c r="AH163" s="39"/>
      <c r="AI163" s="39"/>
      <c r="AJ163" s="39"/>
      <c r="AK163" s="39"/>
      <c r="AL163" s="39"/>
      <c r="AM163" s="39"/>
      <c r="AN163" s="39"/>
      <c r="AO163" s="39"/>
      <c r="AP163" s="39"/>
      <c r="AQ163" s="39"/>
      <c r="AR163" s="39"/>
      <c r="AS163" s="39"/>
      <c r="AT163" s="39"/>
      <c r="AU163" s="39"/>
      <c r="AV163" s="39"/>
      <c r="AW163" s="39"/>
      <c r="AX163" s="39"/>
      <c r="AY163" s="39"/>
      <c r="AZ163" s="39"/>
    </row>
    <row r="164" spans="27:52" ht="28.8" x14ac:dyDescent="0.55000000000000004">
      <c r="AA164" s="39"/>
      <c r="AB164" s="39"/>
      <c r="AC164" s="39"/>
      <c r="AD164" s="39"/>
      <c r="AE164" s="39"/>
      <c r="AF164" s="39"/>
      <c r="AG164" s="39"/>
      <c r="AH164" s="39"/>
      <c r="AI164" s="39"/>
      <c r="AJ164" s="39"/>
      <c r="AK164" s="39"/>
      <c r="AL164" s="39"/>
      <c r="AM164" s="39"/>
      <c r="AN164" s="39"/>
      <c r="AO164" s="39"/>
      <c r="AP164" s="39"/>
      <c r="AQ164" s="39"/>
      <c r="AR164" s="39"/>
      <c r="AS164" s="39"/>
      <c r="AT164" s="39"/>
      <c r="AU164" s="39"/>
      <c r="AV164" s="39"/>
      <c r="AW164" s="39"/>
      <c r="AX164" s="39"/>
      <c r="AY164" s="39"/>
      <c r="AZ164" s="39"/>
    </row>
    <row r="165" spans="27:52" ht="28.8" x14ac:dyDescent="0.55000000000000004">
      <c r="AA165" s="39"/>
      <c r="AB165" s="39"/>
      <c r="AC165" s="39"/>
      <c r="AD165" s="39"/>
      <c r="AE165" s="39"/>
      <c r="AF165" s="39"/>
      <c r="AG165" s="39"/>
      <c r="AH165" s="39"/>
      <c r="AI165" s="39"/>
      <c r="AJ165" s="39"/>
      <c r="AK165" s="39"/>
      <c r="AL165" s="39"/>
      <c r="AM165" s="39"/>
      <c r="AN165" s="39"/>
      <c r="AO165" s="39"/>
      <c r="AP165" s="39"/>
      <c r="AQ165" s="39"/>
      <c r="AR165" s="39"/>
      <c r="AS165" s="39"/>
      <c r="AT165" s="39"/>
      <c r="AU165" s="39"/>
      <c r="AV165" s="39"/>
      <c r="AW165" s="39"/>
      <c r="AX165" s="39"/>
      <c r="AY165" s="39"/>
      <c r="AZ165" s="39"/>
    </row>
    <row r="166" spans="27:52" ht="28.8" x14ac:dyDescent="0.55000000000000004">
      <c r="AA166" s="39"/>
      <c r="AB166" s="39"/>
      <c r="AC166" s="39"/>
      <c r="AD166" s="39"/>
      <c r="AE166" s="39"/>
      <c r="AF166" s="39"/>
      <c r="AG166" s="39"/>
      <c r="AH166" s="39"/>
      <c r="AI166" s="39"/>
      <c r="AJ166" s="39"/>
      <c r="AK166" s="39"/>
      <c r="AL166" s="39"/>
      <c r="AM166" s="39"/>
      <c r="AN166" s="39"/>
      <c r="AO166" s="39"/>
      <c r="AP166" s="39"/>
      <c r="AQ166" s="39"/>
      <c r="AR166" s="39"/>
      <c r="AS166" s="39"/>
      <c r="AT166" s="39"/>
      <c r="AU166" s="39"/>
      <c r="AV166" s="39"/>
      <c r="AW166" s="39"/>
      <c r="AX166" s="39"/>
      <c r="AY166" s="39"/>
      <c r="AZ166" s="39"/>
    </row>
    <row r="167" spans="27:52" ht="28.8" x14ac:dyDescent="0.55000000000000004">
      <c r="AA167" s="39"/>
      <c r="AB167" s="39"/>
      <c r="AC167" s="39"/>
      <c r="AD167" s="39"/>
      <c r="AE167" s="39"/>
      <c r="AF167" s="39"/>
      <c r="AG167" s="39"/>
      <c r="AH167" s="39"/>
      <c r="AI167" s="39"/>
      <c r="AJ167" s="39"/>
      <c r="AK167" s="39"/>
      <c r="AL167" s="39"/>
      <c r="AM167" s="39"/>
      <c r="AN167" s="39"/>
      <c r="AO167" s="39"/>
      <c r="AP167" s="39"/>
      <c r="AQ167" s="39"/>
      <c r="AR167" s="39"/>
      <c r="AS167" s="39"/>
      <c r="AT167" s="39"/>
      <c r="AU167" s="39"/>
      <c r="AV167" s="39"/>
      <c r="AW167" s="39"/>
      <c r="AX167" s="39"/>
      <c r="AY167" s="39"/>
      <c r="AZ167" s="39"/>
    </row>
    <row r="168" spans="27:52" ht="28.8" x14ac:dyDescent="0.55000000000000004">
      <c r="AA168" s="39"/>
      <c r="AB168" s="39"/>
      <c r="AC168" s="39"/>
      <c r="AD168" s="39"/>
      <c r="AE168" s="39"/>
      <c r="AF168" s="39"/>
      <c r="AG168" s="39"/>
      <c r="AH168" s="39"/>
      <c r="AI168" s="39"/>
      <c r="AJ168" s="39"/>
      <c r="AK168" s="39"/>
      <c r="AL168" s="39"/>
      <c r="AM168" s="39"/>
      <c r="AN168" s="39"/>
      <c r="AO168" s="39"/>
      <c r="AP168" s="39"/>
      <c r="AQ168" s="39"/>
      <c r="AR168" s="39"/>
      <c r="AS168" s="39"/>
      <c r="AT168" s="39"/>
      <c r="AU168" s="39"/>
      <c r="AV168" s="39"/>
      <c r="AW168" s="39"/>
      <c r="AX168" s="39"/>
      <c r="AY168" s="39"/>
      <c r="AZ168" s="39"/>
    </row>
    <row r="169" spans="27:52" ht="28.8" x14ac:dyDescent="0.55000000000000004">
      <c r="AA169" s="39"/>
      <c r="AB169" s="39"/>
      <c r="AC169" s="39"/>
      <c r="AD169" s="39"/>
      <c r="AE169" s="39"/>
      <c r="AF169" s="39"/>
      <c r="AG169" s="39"/>
      <c r="AH169" s="39"/>
      <c r="AI169" s="39"/>
      <c r="AJ169" s="39"/>
      <c r="AK169" s="39"/>
      <c r="AL169" s="39"/>
      <c r="AM169" s="39"/>
      <c r="AN169" s="39"/>
      <c r="AO169" s="39"/>
      <c r="AP169" s="39"/>
      <c r="AQ169" s="39"/>
      <c r="AR169" s="39"/>
      <c r="AS169" s="39"/>
      <c r="AT169" s="39"/>
      <c r="AU169" s="39"/>
      <c r="AV169" s="39"/>
      <c r="AW169" s="39"/>
      <c r="AX169" s="39"/>
      <c r="AY169" s="39"/>
      <c r="AZ169" s="39"/>
    </row>
    <row r="170" spans="27:52" ht="28.8" x14ac:dyDescent="0.55000000000000004">
      <c r="AA170" s="39"/>
      <c r="AB170" s="39"/>
      <c r="AC170" s="39"/>
      <c r="AD170" s="39"/>
      <c r="AE170" s="39"/>
      <c r="AF170" s="39"/>
      <c r="AG170" s="39"/>
      <c r="AH170" s="39"/>
      <c r="AI170" s="39"/>
      <c r="AJ170" s="39"/>
      <c r="AK170" s="39"/>
      <c r="AL170" s="39"/>
      <c r="AM170" s="39"/>
      <c r="AN170" s="39"/>
      <c r="AO170" s="39"/>
      <c r="AP170" s="39"/>
      <c r="AQ170" s="39"/>
      <c r="AR170" s="39"/>
      <c r="AS170" s="39"/>
      <c r="AT170" s="39"/>
      <c r="AU170" s="39"/>
      <c r="AV170" s="39"/>
      <c r="AW170" s="39"/>
      <c r="AX170" s="39"/>
      <c r="AY170" s="39"/>
      <c r="AZ170" s="39"/>
    </row>
    <row r="171" spans="27:52" ht="28.8" x14ac:dyDescent="0.55000000000000004">
      <c r="AA171" s="39"/>
      <c r="AB171" s="39"/>
      <c r="AC171" s="39"/>
      <c r="AD171" s="39"/>
      <c r="AE171" s="39"/>
      <c r="AF171" s="39"/>
      <c r="AG171" s="39"/>
      <c r="AH171" s="39"/>
      <c r="AI171" s="39"/>
      <c r="AJ171" s="39"/>
      <c r="AK171" s="39"/>
      <c r="AL171" s="39"/>
      <c r="AM171" s="39"/>
      <c r="AN171" s="39"/>
      <c r="AO171" s="39"/>
      <c r="AP171" s="39"/>
      <c r="AQ171" s="39"/>
      <c r="AR171" s="39"/>
      <c r="AS171" s="39"/>
      <c r="AT171" s="39"/>
      <c r="AU171" s="39"/>
      <c r="AV171" s="39"/>
      <c r="AW171" s="39"/>
      <c r="AX171" s="39"/>
      <c r="AY171" s="39"/>
      <c r="AZ171" s="39"/>
    </row>
    <row r="172" spans="27:52" ht="28.8" x14ac:dyDescent="0.55000000000000004">
      <c r="AA172" s="39"/>
      <c r="AB172" s="39"/>
      <c r="AC172" s="39"/>
      <c r="AD172" s="39"/>
      <c r="AE172" s="39"/>
      <c r="AF172" s="39"/>
      <c r="AG172" s="39"/>
      <c r="AH172" s="39"/>
      <c r="AI172" s="39"/>
      <c r="AJ172" s="39"/>
      <c r="AK172" s="39"/>
      <c r="AL172" s="39"/>
      <c r="AM172" s="39"/>
      <c r="AN172" s="39"/>
      <c r="AO172" s="39"/>
      <c r="AP172" s="39"/>
      <c r="AQ172" s="39"/>
      <c r="AR172" s="39"/>
      <c r="AS172" s="39"/>
      <c r="AT172" s="39"/>
      <c r="AU172" s="39"/>
      <c r="AV172" s="39"/>
      <c r="AW172" s="39"/>
      <c r="AX172" s="39"/>
      <c r="AY172" s="39"/>
      <c r="AZ172" s="39"/>
    </row>
    <row r="173" spans="27:52" ht="28.8" x14ac:dyDescent="0.55000000000000004">
      <c r="AA173" s="39"/>
      <c r="AB173" s="39"/>
      <c r="AC173" s="39"/>
      <c r="AD173" s="39"/>
      <c r="AE173" s="39"/>
      <c r="AF173" s="39"/>
      <c r="AG173" s="39"/>
      <c r="AH173" s="39"/>
      <c r="AI173" s="39"/>
      <c r="AJ173" s="39"/>
      <c r="AK173" s="39"/>
      <c r="AL173" s="39"/>
      <c r="AM173" s="39"/>
      <c r="AN173" s="39"/>
      <c r="AO173" s="39"/>
      <c r="AP173" s="39"/>
      <c r="AQ173" s="39"/>
      <c r="AR173" s="39"/>
      <c r="AS173" s="39"/>
      <c r="AT173" s="39"/>
      <c r="AU173" s="39"/>
      <c r="AV173" s="39"/>
      <c r="AW173" s="39"/>
      <c r="AX173" s="39"/>
      <c r="AY173" s="39"/>
      <c r="AZ173" s="39"/>
    </row>
    <row r="174" spans="27:52" ht="28.8" x14ac:dyDescent="0.55000000000000004">
      <c r="AA174" s="39"/>
      <c r="AB174" s="39"/>
      <c r="AC174" s="39"/>
      <c r="AD174" s="39"/>
      <c r="AE174" s="39"/>
      <c r="AF174" s="39"/>
      <c r="AG174" s="39"/>
      <c r="AH174" s="39"/>
      <c r="AI174" s="39"/>
      <c r="AJ174" s="39"/>
      <c r="AK174" s="39"/>
      <c r="AL174" s="39"/>
      <c r="AM174" s="39"/>
      <c r="AN174" s="39"/>
      <c r="AO174" s="39"/>
      <c r="AP174" s="39"/>
      <c r="AQ174" s="39"/>
      <c r="AR174" s="39"/>
      <c r="AS174" s="39"/>
      <c r="AT174" s="39"/>
      <c r="AU174" s="39"/>
      <c r="AV174" s="39"/>
      <c r="AW174" s="39"/>
      <c r="AX174" s="39"/>
      <c r="AY174" s="39"/>
      <c r="AZ174" s="39"/>
    </row>
    <row r="175" spans="27:52" ht="28.8" x14ac:dyDescent="0.55000000000000004">
      <c r="AA175" s="39"/>
      <c r="AB175" s="39"/>
      <c r="AC175" s="39"/>
      <c r="AD175" s="39"/>
      <c r="AE175" s="39"/>
      <c r="AF175" s="39"/>
      <c r="AG175" s="39"/>
      <c r="AH175" s="39"/>
      <c r="AI175" s="39"/>
      <c r="AJ175" s="39"/>
      <c r="AK175" s="39"/>
      <c r="AL175" s="39"/>
      <c r="AM175" s="39"/>
      <c r="AN175" s="39"/>
      <c r="AO175" s="39"/>
      <c r="AP175" s="39"/>
      <c r="AQ175" s="39"/>
      <c r="AR175" s="39"/>
      <c r="AS175" s="39"/>
      <c r="AT175" s="39"/>
      <c r="AU175" s="39"/>
      <c r="AV175" s="39"/>
      <c r="AW175" s="39"/>
      <c r="AX175" s="39"/>
      <c r="AY175" s="39"/>
      <c r="AZ175" s="39"/>
    </row>
    <row r="176" spans="27:52" ht="28.8" x14ac:dyDescent="0.55000000000000004">
      <c r="AA176" s="39"/>
      <c r="AB176" s="39"/>
      <c r="AC176" s="39"/>
      <c r="AD176" s="39"/>
      <c r="AE176" s="39"/>
      <c r="AF176" s="39"/>
      <c r="AG176" s="39"/>
      <c r="AH176" s="39"/>
      <c r="AI176" s="39"/>
      <c r="AJ176" s="39"/>
      <c r="AK176" s="39"/>
      <c r="AL176" s="39"/>
      <c r="AM176" s="39"/>
      <c r="AN176" s="39"/>
      <c r="AO176" s="39"/>
      <c r="AP176" s="39"/>
      <c r="AQ176" s="39"/>
      <c r="AR176" s="39"/>
      <c r="AS176" s="39"/>
      <c r="AT176" s="39"/>
      <c r="AU176" s="39"/>
      <c r="AV176" s="39"/>
      <c r="AW176" s="39"/>
      <c r="AX176" s="39"/>
      <c r="AY176" s="39"/>
      <c r="AZ176" s="39"/>
    </row>
    <row r="177" spans="27:52" ht="28.8" x14ac:dyDescent="0.55000000000000004">
      <c r="AA177" s="39"/>
      <c r="AB177" s="39"/>
      <c r="AC177" s="39"/>
      <c r="AD177" s="39"/>
      <c r="AE177" s="39"/>
      <c r="AF177" s="39"/>
      <c r="AG177" s="39"/>
      <c r="AH177" s="39"/>
      <c r="AI177" s="39"/>
      <c r="AJ177" s="39"/>
      <c r="AK177" s="39"/>
      <c r="AL177" s="39"/>
      <c r="AM177" s="39"/>
      <c r="AN177" s="39"/>
      <c r="AO177" s="39"/>
      <c r="AP177" s="39"/>
      <c r="AQ177" s="39"/>
      <c r="AR177" s="39"/>
      <c r="AS177" s="39"/>
      <c r="AT177" s="39"/>
      <c r="AU177" s="39"/>
      <c r="AV177" s="39"/>
      <c r="AW177" s="39"/>
      <c r="AX177" s="39"/>
      <c r="AY177" s="39"/>
      <c r="AZ177" s="39"/>
    </row>
    <row r="178" spans="27:52" ht="28.8" x14ac:dyDescent="0.55000000000000004">
      <c r="AA178" s="39"/>
      <c r="AB178" s="39"/>
      <c r="AC178" s="39"/>
      <c r="AD178" s="39"/>
      <c r="AE178" s="39"/>
      <c r="AF178" s="39"/>
      <c r="AG178" s="39"/>
      <c r="AH178" s="39"/>
      <c r="AI178" s="39"/>
      <c r="AJ178" s="39"/>
      <c r="AK178" s="39"/>
      <c r="AL178" s="39"/>
      <c r="AM178" s="39"/>
      <c r="AN178" s="39"/>
      <c r="AO178" s="39"/>
      <c r="AP178" s="39"/>
      <c r="AQ178" s="39"/>
      <c r="AR178" s="39"/>
      <c r="AS178" s="39"/>
      <c r="AT178" s="39"/>
      <c r="AU178" s="39"/>
      <c r="AV178" s="39"/>
      <c r="AW178" s="39"/>
      <c r="AX178" s="39"/>
      <c r="AY178" s="39"/>
      <c r="AZ178" s="39"/>
    </row>
    <row r="179" spans="27:52" ht="28.8" x14ac:dyDescent="0.55000000000000004">
      <c r="AA179" s="39"/>
      <c r="AB179" s="39"/>
      <c r="AC179" s="39"/>
      <c r="AD179" s="39"/>
      <c r="AE179" s="39"/>
      <c r="AF179" s="39"/>
      <c r="AG179" s="39"/>
      <c r="AH179" s="39"/>
      <c r="AI179" s="39"/>
      <c r="AJ179" s="39"/>
      <c r="AK179" s="39"/>
      <c r="AL179" s="39"/>
      <c r="AM179" s="39"/>
      <c r="AN179" s="39"/>
      <c r="AO179" s="39"/>
      <c r="AP179" s="39"/>
      <c r="AQ179" s="39"/>
      <c r="AR179" s="39"/>
      <c r="AS179" s="39"/>
      <c r="AT179" s="39"/>
      <c r="AU179" s="39"/>
      <c r="AV179" s="39"/>
      <c r="AW179" s="39"/>
      <c r="AX179" s="39"/>
      <c r="AY179" s="39"/>
      <c r="AZ179" s="39"/>
    </row>
    <row r="180" spans="27:52" ht="28.8" x14ac:dyDescent="0.55000000000000004">
      <c r="AA180" s="39"/>
      <c r="AB180" s="39"/>
      <c r="AC180" s="39"/>
      <c r="AD180" s="39"/>
      <c r="AE180" s="39"/>
      <c r="AF180" s="39"/>
      <c r="AG180" s="39"/>
      <c r="AH180" s="39"/>
      <c r="AI180" s="39"/>
      <c r="AJ180" s="39"/>
      <c r="AK180" s="39"/>
      <c r="AL180" s="39"/>
      <c r="AM180" s="39"/>
      <c r="AN180" s="39"/>
      <c r="AO180" s="39"/>
      <c r="AP180" s="39"/>
      <c r="AQ180" s="39"/>
      <c r="AR180" s="39"/>
      <c r="AS180" s="39"/>
      <c r="AT180" s="39"/>
      <c r="AU180" s="39"/>
      <c r="AV180" s="39"/>
      <c r="AW180" s="39"/>
      <c r="AX180" s="39"/>
      <c r="AY180" s="39"/>
      <c r="AZ180" s="39"/>
    </row>
    <row r="181" spans="27:52" ht="28.8" x14ac:dyDescent="0.55000000000000004">
      <c r="AA181" s="39"/>
      <c r="AB181" s="39"/>
      <c r="AC181" s="39"/>
      <c r="AD181" s="39"/>
      <c r="AE181" s="39"/>
      <c r="AF181" s="39"/>
      <c r="AG181" s="39"/>
      <c r="AH181" s="39"/>
      <c r="AI181" s="39"/>
      <c r="AJ181" s="39"/>
      <c r="AK181" s="39"/>
      <c r="AL181" s="39"/>
      <c r="AM181" s="39"/>
      <c r="AN181" s="39"/>
      <c r="AO181" s="39"/>
      <c r="AP181" s="39"/>
      <c r="AQ181" s="39"/>
      <c r="AR181" s="39"/>
      <c r="AS181" s="39"/>
      <c r="AT181" s="39"/>
      <c r="AU181" s="39"/>
      <c r="AV181" s="39"/>
      <c r="AW181" s="39"/>
      <c r="AX181" s="39"/>
      <c r="AY181" s="39"/>
      <c r="AZ181" s="39"/>
    </row>
    <row r="182" spans="27:52" ht="28.8" x14ac:dyDescent="0.55000000000000004">
      <c r="AA182" s="39"/>
      <c r="AB182" s="39"/>
      <c r="AC182" s="39"/>
      <c r="AD182" s="39"/>
      <c r="AE182" s="39"/>
      <c r="AF182" s="39"/>
      <c r="AG182" s="39"/>
      <c r="AH182" s="39"/>
      <c r="AI182" s="39"/>
      <c r="AJ182" s="39"/>
      <c r="AK182" s="39"/>
      <c r="AL182" s="39"/>
      <c r="AM182" s="39"/>
      <c r="AN182" s="39"/>
      <c r="AO182" s="39"/>
      <c r="AP182" s="39"/>
      <c r="AQ182" s="39"/>
      <c r="AR182" s="39"/>
      <c r="AS182" s="39"/>
      <c r="AT182" s="39"/>
      <c r="AU182" s="39"/>
      <c r="AV182" s="39"/>
      <c r="AW182" s="39"/>
      <c r="AX182" s="39"/>
      <c r="AY182" s="39"/>
      <c r="AZ182" s="39"/>
    </row>
    <row r="183" spans="27:52" ht="28.8" x14ac:dyDescent="0.55000000000000004">
      <c r="AA183" s="39"/>
      <c r="AB183" s="39"/>
      <c r="AC183" s="39"/>
      <c r="AD183" s="39"/>
      <c r="AE183" s="39"/>
      <c r="AF183" s="39"/>
      <c r="AG183" s="39"/>
      <c r="AH183" s="39"/>
      <c r="AI183" s="39"/>
      <c r="AJ183" s="39"/>
      <c r="AK183" s="39"/>
      <c r="AL183" s="39"/>
      <c r="AM183" s="39"/>
      <c r="AN183" s="39"/>
      <c r="AO183" s="39"/>
      <c r="AP183" s="39"/>
      <c r="AQ183" s="39"/>
      <c r="AR183" s="39"/>
      <c r="AS183" s="39"/>
      <c r="AT183" s="39"/>
      <c r="AU183" s="39"/>
      <c r="AV183" s="39"/>
      <c r="AW183" s="39"/>
      <c r="AX183" s="39"/>
      <c r="AY183" s="39"/>
      <c r="AZ183" s="39"/>
    </row>
    <row r="184" spans="27:52" ht="28.8" x14ac:dyDescent="0.55000000000000004">
      <c r="AA184" s="39"/>
      <c r="AB184" s="39"/>
      <c r="AC184" s="39"/>
      <c r="AD184" s="39"/>
      <c r="AE184" s="39"/>
      <c r="AF184" s="39"/>
      <c r="AG184" s="39"/>
      <c r="AH184" s="39"/>
      <c r="AI184" s="39"/>
      <c r="AJ184" s="39"/>
      <c r="AK184" s="39"/>
      <c r="AL184" s="39"/>
      <c r="AM184" s="39"/>
      <c r="AN184" s="39"/>
      <c r="AO184" s="39"/>
      <c r="AP184" s="39"/>
      <c r="AQ184" s="39"/>
      <c r="AR184" s="39"/>
      <c r="AS184" s="39"/>
      <c r="AT184" s="39"/>
      <c r="AU184" s="39"/>
      <c r="AV184" s="39"/>
      <c r="AW184" s="39"/>
      <c r="AX184" s="39"/>
      <c r="AY184" s="39"/>
      <c r="AZ184" s="39"/>
    </row>
    <row r="185" spans="27:52" ht="28.8" x14ac:dyDescent="0.55000000000000004">
      <c r="AA185" s="39"/>
      <c r="AB185" s="39"/>
      <c r="AC185" s="39"/>
      <c r="AD185" s="39"/>
      <c r="AE185" s="39"/>
      <c r="AF185" s="39"/>
      <c r="AG185" s="39"/>
      <c r="AH185" s="39"/>
      <c r="AI185" s="39"/>
      <c r="AJ185" s="39"/>
      <c r="AK185" s="39"/>
      <c r="AL185" s="39"/>
      <c r="AM185" s="39"/>
      <c r="AN185" s="39"/>
      <c r="AO185" s="39"/>
      <c r="AP185" s="39"/>
      <c r="AQ185" s="39"/>
      <c r="AR185" s="39"/>
      <c r="AS185" s="39"/>
      <c r="AT185" s="39"/>
      <c r="AU185" s="39"/>
      <c r="AV185" s="39"/>
      <c r="AW185" s="39"/>
      <c r="AX185" s="39"/>
      <c r="AY185" s="39"/>
      <c r="AZ185" s="39"/>
    </row>
    <row r="186" spans="27:52" ht="28.8" x14ac:dyDescent="0.55000000000000004">
      <c r="AA186" s="39"/>
      <c r="AB186" s="39"/>
      <c r="AC186" s="39"/>
      <c r="AD186" s="39"/>
      <c r="AE186" s="39"/>
      <c r="AF186" s="39"/>
      <c r="AG186" s="39"/>
      <c r="AH186" s="39"/>
      <c r="AI186" s="39"/>
      <c r="AJ186" s="39"/>
      <c r="AK186" s="39"/>
      <c r="AL186" s="39"/>
      <c r="AM186" s="39"/>
      <c r="AN186" s="39"/>
      <c r="AO186" s="39"/>
      <c r="AP186" s="39"/>
      <c r="AQ186" s="39"/>
      <c r="AR186" s="39"/>
      <c r="AS186" s="39"/>
      <c r="AT186" s="39"/>
      <c r="AU186" s="39"/>
      <c r="AV186" s="39"/>
      <c r="AW186" s="39"/>
      <c r="AX186" s="39"/>
      <c r="AY186" s="39"/>
      <c r="AZ186" s="39"/>
    </row>
    <row r="187" spans="27:52" ht="28.8" x14ac:dyDescent="0.55000000000000004">
      <c r="AA187" s="39"/>
      <c r="AB187" s="39"/>
      <c r="AC187" s="39"/>
      <c r="AD187" s="39"/>
      <c r="AE187" s="39"/>
      <c r="AF187" s="39"/>
      <c r="AG187" s="39"/>
      <c r="AH187" s="39"/>
      <c r="AI187" s="39"/>
      <c r="AJ187" s="39"/>
      <c r="AK187" s="39"/>
      <c r="AL187" s="39"/>
      <c r="AM187" s="39"/>
      <c r="AN187" s="39"/>
      <c r="AO187" s="39"/>
      <c r="AP187" s="39"/>
      <c r="AQ187" s="39"/>
      <c r="AR187" s="39"/>
      <c r="AS187" s="39"/>
      <c r="AT187" s="39"/>
      <c r="AU187" s="39"/>
      <c r="AV187" s="39"/>
      <c r="AW187" s="39"/>
      <c r="AX187" s="39"/>
      <c r="AY187" s="39"/>
      <c r="AZ187" s="39"/>
    </row>
    <row r="188" spans="27:52" ht="28.8" x14ac:dyDescent="0.55000000000000004">
      <c r="AA188" s="39"/>
      <c r="AB188" s="39"/>
      <c r="AC188" s="39"/>
      <c r="AD188" s="39"/>
      <c r="AE188" s="39"/>
      <c r="AF188" s="39"/>
      <c r="AG188" s="39"/>
      <c r="AH188" s="39"/>
      <c r="AI188" s="39"/>
      <c r="AJ188" s="39"/>
      <c r="AK188" s="39"/>
      <c r="AL188" s="39"/>
      <c r="AM188" s="39"/>
      <c r="AN188" s="39"/>
      <c r="AO188" s="39"/>
      <c r="AP188" s="39"/>
      <c r="AQ188" s="39"/>
      <c r="AR188" s="39"/>
      <c r="AS188" s="39"/>
      <c r="AT188" s="39"/>
      <c r="AU188" s="39"/>
      <c r="AV188" s="39"/>
      <c r="AW188" s="39"/>
      <c r="AX188" s="39"/>
      <c r="AY188" s="39"/>
      <c r="AZ188" s="39"/>
    </row>
    <row r="189" spans="27:52" ht="28.8" x14ac:dyDescent="0.55000000000000004">
      <c r="AA189" s="39"/>
      <c r="AB189" s="39"/>
      <c r="AC189" s="39"/>
      <c r="AD189" s="39"/>
      <c r="AE189" s="39"/>
      <c r="AF189" s="39"/>
      <c r="AG189" s="39"/>
      <c r="AH189" s="39"/>
      <c r="AI189" s="39"/>
      <c r="AJ189" s="39"/>
      <c r="AK189" s="39"/>
      <c r="AL189" s="39"/>
      <c r="AM189" s="39"/>
      <c r="AN189" s="39"/>
      <c r="AO189" s="39"/>
      <c r="AP189" s="39"/>
      <c r="AQ189" s="39"/>
      <c r="AR189" s="39"/>
      <c r="AS189" s="39"/>
      <c r="AT189" s="39"/>
      <c r="AU189" s="39"/>
      <c r="AV189" s="39"/>
      <c r="AW189" s="39"/>
      <c r="AX189" s="39"/>
      <c r="AY189" s="39"/>
      <c r="AZ189" s="39"/>
    </row>
    <row r="190" spans="27:52" ht="28.8" x14ac:dyDescent="0.55000000000000004">
      <c r="AA190" s="39"/>
      <c r="AB190" s="39"/>
      <c r="AC190" s="39"/>
      <c r="AD190" s="39"/>
      <c r="AE190" s="39"/>
      <c r="AF190" s="39"/>
      <c r="AG190" s="39"/>
      <c r="AH190" s="39"/>
      <c r="AI190" s="39"/>
      <c r="AJ190" s="39"/>
      <c r="AK190" s="39"/>
      <c r="AL190" s="39"/>
      <c r="AM190" s="39"/>
      <c r="AN190" s="39"/>
      <c r="AO190" s="39"/>
      <c r="AP190" s="39"/>
      <c r="AQ190" s="39"/>
      <c r="AR190" s="39"/>
      <c r="AS190" s="39"/>
      <c r="AT190" s="39"/>
      <c r="AU190" s="39"/>
      <c r="AV190" s="39"/>
      <c r="AW190" s="39"/>
      <c r="AX190" s="39"/>
      <c r="AY190" s="39"/>
      <c r="AZ190" s="39"/>
    </row>
    <row r="191" spans="27:52" ht="28.8" x14ac:dyDescent="0.55000000000000004">
      <c r="AA191" s="39"/>
      <c r="AB191" s="39"/>
      <c r="AC191" s="39"/>
      <c r="AD191" s="39"/>
      <c r="AE191" s="39"/>
      <c r="AF191" s="39"/>
      <c r="AG191" s="39"/>
      <c r="AH191" s="39"/>
      <c r="AI191" s="39"/>
      <c r="AJ191" s="39"/>
      <c r="AK191" s="39"/>
      <c r="AL191" s="39"/>
      <c r="AM191" s="39"/>
      <c r="AN191" s="39"/>
      <c r="AO191" s="39"/>
      <c r="AP191" s="39"/>
      <c r="AQ191" s="39"/>
      <c r="AR191" s="39"/>
      <c r="AS191" s="39"/>
      <c r="AT191" s="39"/>
      <c r="AU191" s="39"/>
      <c r="AV191" s="39"/>
      <c r="AW191" s="39"/>
      <c r="AX191" s="39"/>
      <c r="AY191" s="39"/>
      <c r="AZ191" s="39"/>
    </row>
    <row r="192" spans="27:52" ht="28.8" x14ac:dyDescent="0.55000000000000004">
      <c r="AA192" s="39"/>
      <c r="AB192" s="39"/>
      <c r="AC192" s="39"/>
      <c r="AD192" s="39"/>
      <c r="AE192" s="39"/>
      <c r="AF192" s="39"/>
      <c r="AG192" s="39"/>
      <c r="AH192" s="39"/>
      <c r="AI192" s="39"/>
      <c r="AJ192" s="39"/>
      <c r="AK192" s="39"/>
      <c r="AL192" s="39"/>
      <c r="AM192" s="39"/>
      <c r="AN192" s="39"/>
      <c r="AO192" s="39"/>
      <c r="AP192" s="39"/>
      <c r="AQ192" s="39"/>
      <c r="AR192" s="39"/>
      <c r="AS192" s="39"/>
      <c r="AT192" s="39"/>
      <c r="AU192" s="39"/>
      <c r="AV192" s="39"/>
      <c r="AW192" s="39"/>
      <c r="AX192" s="39"/>
      <c r="AY192" s="39"/>
      <c r="AZ192" s="39"/>
    </row>
    <row r="193" spans="27:52" ht="28.8" x14ac:dyDescent="0.55000000000000004">
      <c r="AA193" s="39"/>
      <c r="AB193" s="39"/>
      <c r="AC193" s="39"/>
      <c r="AD193" s="39"/>
      <c r="AE193" s="39"/>
      <c r="AF193" s="39"/>
      <c r="AG193" s="39"/>
      <c r="AH193" s="39"/>
      <c r="AI193" s="39"/>
      <c r="AJ193" s="39"/>
      <c r="AK193" s="39"/>
      <c r="AL193" s="39"/>
      <c r="AM193" s="39"/>
      <c r="AN193" s="39"/>
      <c r="AO193" s="39"/>
      <c r="AP193" s="39"/>
      <c r="AQ193" s="39"/>
      <c r="AR193" s="39"/>
      <c r="AS193" s="39"/>
      <c r="AT193" s="39"/>
      <c r="AU193" s="39"/>
      <c r="AV193" s="39"/>
      <c r="AW193" s="39"/>
      <c r="AX193" s="39"/>
      <c r="AY193" s="39"/>
      <c r="AZ193" s="39"/>
    </row>
    <row r="194" spans="27:52" ht="28.8" x14ac:dyDescent="0.55000000000000004">
      <c r="AA194" s="39"/>
      <c r="AB194" s="39"/>
      <c r="AC194" s="39"/>
      <c r="AD194" s="39"/>
      <c r="AE194" s="39"/>
      <c r="AF194" s="39"/>
      <c r="AG194" s="39"/>
      <c r="AH194" s="39"/>
      <c r="AI194" s="39"/>
      <c r="AJ194" s="39"/>
      <c r="AK194" s="39"/>
      <c r="AL194" s="39"/>
      <c r="AM194" s="39"/>
      <c r="AN194" s="39"/>
      <c r="AO194" s="39"/>
      <c r="AP194" s="39"/>
      <c r="AQ194" s="39"/>
      <c r="AR194" s="39"/>
      <c r="AS194" s="39"/>
      <c r="AT194" s="39"/>
      <c r="AU194" s="39"/>
      <c r="AV194" s="39"/>
      <c r="AW194" s="39"/>
      <c r="AX194" s="39"/>
      <c r="AY194" s="39"/>
      <c r="AZ194" s="39"/>
    </row>
    <row r="195" spans="27:52" ht="28.8" x14ac:dyDescent="0.55000000000000004">
      <c r="AA195" s="39"/>
      <c r="AB195" s="39"/>
      <c r="AC195" s="39"/>
      <c r="AD195" s="39"/>
      <c r="AE195" s="39"/>
      <c r="AF195" s="39"/>
      <c r="AG195" s="39"/>
      <c r="AH195" s="39"/>
      <c r="AI195" s="39"/>
      <c r="AJ195" s="39"/>
      <c r="AK195" s="39"/>
      <c r="AL195" s="39"/>
      <c r="AM195" s="39"/>
      <c r="AN195" s="39"/>
      <c r="AO195" s="39"/>
      <c r="AP195" s="39"/>
      <c r="AQ195" s="39"/>
      <c r="AR195" s="39"/>
      <c r="AS195" s="39"/>
      <c r="AT195" s="39"/>
      <c r="AU195" s="39"/>
      <c r="AV195" s="39"/>
      <c r="AW195" s="39"/>
      <c r="AX195" s="39"/>
      <c r="AY195" s="39"/>
      <c r="AZ195" s="39"/>
    </row>
    <row r="196" spans="27:52" ht="28.8" x14ac:dyDescent="0.55000000000000004">
      <c r="AA196" s="39"/>
      <c r="AB196" s="39"/>
      <c r="AC196" s="39"/>
      <c r="AD196" s="39"/>
      <c r="AE196" s="39"/>
      <c r="AF196" s="39"/>
      <c r="AG196" s="39"/>
      <c r="AH196" s="39"/>
      <c r="AI196" s="39"/>
      <c r="AJ196" s="39"/>
      <c r="AK196" s="39"/>
      <c r="AL196" s="39"/>
      <c r="AM196" s="39"/>
      <c r="AN196" s="39"/>
      <c r="AO196" s="39"/>
      <c r="AP196" s="39"/>
      <c r="AQ196" s="39"/>
      <c r="AR196" s="39"/>
      <c r="AS196" s="39"/>
      <c r="AT196" s="39"/>
      <c r="AU196" s="39"/>
      <c r="AV196" s="39"/>
      <c r="AW196" s="39"/>
      <c r="AX196" s="39"/>
      <c r="AY196" s="39"/>
      <c r="AZ196" s="39"/>
    </row>
    <row r="197" spans="27:52" ht="28.8" x14ac:dyDescent="0.55000000000000004">
      <c r="AA197" s="39"/>
      <c r="AB197" s="39"/>
      <c r="AC197" s="39"/>
      <c r="AD197" s="39"/>
      <c r="AE197" s="39"/>
      <c r="AF197" s="39"/>
      <c r="AG197" s="39"/>
      <c r="AH197" s="39"/>
      <c r="AI197" s="39"/>
      <c r="AJ197" s="39"/>
      <c r="AK197" s="39"/>
      <c r="AL197" s="39"/>
      <c r="AM197" s="39"/>
      <c r="AN197" s="39"/>
      <c r="AO197" s="39"/>
      <c r="AP197" s="39"/>
      <c r="AQ197" s="39"/>
      <c r="AR197" s="39"/>
      <c r="AS197" s="39"/>
      <c r="AT197" s="39"/>
      <c r="AU197" s="39"/>
      <c r="AV197" s="39"/>
      <c r="AW197" s="39"/>
      <c r="AX197" s="39"/>
      <c r="AY197" s="39"/>
      <c r="AZ197" s="39"/>
    </row>
    <row r="198" spans="27:52" ht="28.8" x14ac:dyDescent="0.55000000000000004">
      <c r="AA198" s="39"/>
      <c r="AB198" s="39"/>
      <c r="AC198" s="39"/>
      <c r="AD198" s="39"/>
      <c r="AE198" s="39"/>
      <c r="AF198" s="39"/>
      <c r="AG198" s="39"/>
      <c r="AH198" s="39"/>
      <c r="AI198" s="39"/>
      <c r="AJ198" s="39"/>
      <c r="AK198" s="39"/>
      <c r="AL198" s="39"/>
      <c r="AM198" s="39"/>
      <c r="AN198" s="39"/>
      <c r="AO198" s="39"/>
      <c r="AP198" s="39"/>
      <c r="AQ198" s="39"/>
      <c r="AR198" s="39"/>
      <c r="AS198" s="39"/>
      <c r="AT198" s="39"/>
      <c r="AU198" s="39"/>
      <c r="AV198" s="39"/>
      <c r="AW198" s="39"/>
      <c r="AX198" s="39"/>
      <c r="AY198" s="39"/>
      <c r="AZ198" s="39"/>
    </row>
    <row r="199" spans="27:52" ht="28.8" x14ac:dyDescent="0.55000000000000004">
      <c r="AA199" s="39"/>
      <c r="AB199" s="39"/>
      <c r="AC199" s="39"/>
      <c r="AD199" s="39"/>
      <c r="AE199" s="39"/>
      <c r="AF199" s="39"/>
      <c r="AG199" s="39"/>
      <c r="AH199" s="39"/>
      <c r="AI199" s="39"/>
      <c r="AJ199" s="39"/>
      <c r="AK199" s="39"/>
      <c r="AL199" s="39"/>
      <c r="AM199" s="39"/>
      <c r="AN199" s="39"/>
      <c r="AO199" s="39"/>
      <c r="AP199" s="39"/>
      <c r="AQ199" s="39"/>
      <c r="AR199" s="39"/>
      <c r="AS199" s="39"/>
      <c r="AT199" s="39"/>
      <c r="AU199" s="39"/>
      <c r="AV199" s="39"/>
      <c r="AW199" s="39"/>
      <c r="AX199" s="39"/>
      <c r="AY199" s="39"/>
      <c r="AZ199" s="39"/>
    </row>
    <row r="200" spans="27:52" ht="28.8" x14ac:dyDescent="0.55000000000000004">
      <c r="AA200" s="39"/>
      <c r="AB200" s="39"/>
      <c r="AC200" s="39"/>
      <c r="AD200" s="39"/>
      <c r="AE200" s="39"/>
      <c r="AF200" s="39"/>
      <c r="AG200" s="39"/>
      <c r="AH200" s="39"/>
      <c r="AI200" s="39"/>
      <c r="AJ200" s="39"/>
      <c r="AK200" s="39"/>
      <c r="AL200" s="39"/>
      <c r="AM200" s="39"/>
      <c r="AN200" s="39"/>
      <c r="AO200" s="39"/>
      <c r="AP200" s="39"/>
      <c r="AQ200" s="39"/>
      <c r="AR200" s="39"/>
      <c r="AS200" s="39"/>
      <c r="AT200" s="39"/>
      <c r="AU200" s="39"/>
      <c r="AV200" s="39"/>
      <c r="AW200" s="39"/>
      <c r="AX200" s="39"/>
      <c r="AY200" s="39"/>
      <c r="AZ200" s="39"/>
    </row>
    <row r="201" spans="27:52" ht="28.8" x14ac:dyDescent="0.55000000000000004">
      <c r="AA201" s="39"/>
      <c r="AB201" s="39"/>
      <c r="AC201" s="39"/>
      <c r="AD201" s="39"/>
      <c r="AE201" s="39"/>
      <c r="AF201" s="39"/>
      <c r="AG201" s="39"/>
      <c r="AH201" s="39"/>
      <c r="AI201" s="39"/>
      <c r="AJ201" s="39"/>
      <c r="AK201" s="39"/>
      <c r="AL201" s="39"/>
      <c r="AM201" s="39"/>
      <c r="AN201" s="39"/>
      <c r="AO201" s="39"/>
      <c r="AP201" s="39"/>
      <c r="AQ201" s="39"/>
      <c r="AR201" s="39"/>
      <c r="AS201" s="39"/>
      <c r="AT201" s="39"/>
      <c r="AU201" s="39"/>
      <c r="AV201" s="39"/>
      <c r="AW201" s="39"/>
      <c r="AX201" s="39"/>
      <c r="AY201" s="39"/>
      <c r="AZ201" s="39"/>
    </row>
    <row r="202" spans="27:52" ht="28.8" x14ac:dyDescent="0.55000000000000004">
      <c r="AA202" s="39"/>
      <c r="AB202" s="39"/>
      <c r="AC202" s="39"/>
      <c r="AD202" s="39"/>
      <c r="AE202" s="39"/>
      <c r="AF202" s="39"/>
      <c r="AG202" s="39"/>
      <c r="AH202" s="39"/>
      <c r="AI202" s="39"/>
      <c r="AJ202" s="39"/>
      <c r="AK202" s="39"/>
      <c r="AL202" s="39"/>
      <c r="AM202" s="39"/>
      <c r="AN202" s="39"/>
      <c r="AO202" s="39"/>
      <c r="AP202" s="39"/>
      <c r="AQ202" s="39"/>
      <c r="AR202" s="39"/>
      <c r="AS202" s="39"/>
      <c r="AT202" s="39"/>
      <c r="AU202" s="39"/>
      <c r="AV202" s="39"/>
      <c r="AW202" s="39"/>
      <c r="AX202" s="39"/>
      <c r="AY202" s="39"/>
      <c r="AZ202" s="39"/>
    </row>
    <row r="203" spans="27:52" ht="28.8" x14ac:dyDescent="0.55000000000000004">
      <c r="AA203" s="39"/>
      <c r="AB203" s="39"/>
      <c r="AC203" s="39"/>
      <c r="AD203" s="39"/>
      <c r="AE203" s="39"/>
      <c r="AF203" s="39"/>
      <c r="AG203" s="39"/>
      <c r="AH203" s="39"/>
      <c r="AI203" s="39"/>
      <c r="AJ203" s="39"/>
      <c r="AK203" s="39"/>
      <c r="AL203" s="39"/>
      <c r="AM203" s="39"/>
      <c r="AN203" s="39"/>
      <c r="AO203" s="39"/>
      <c r="AP203" s="39"/>
      <c r="AQ203" s="39"/>
      <c r="AR203" s="39"/>
      <c r="AS203" s="39"/>
      <c r="AT203" s="39"/>
      <c r="AU203" s="39"/>
      <c r="AV203" s="39"/>
      <c r="AW203" s="39"/>
      <c r="AX203" s="39"/>
      <c r="AY203" s="39"/>
      <c r="AZ203" s="39"/>
    </row>
    <row r="204" spans="27:52" ht="28.8" x14ac:dyDescent="0.55000000000000004">
      <c r="AA204" s="39"/>
      <c r="AB204" s="39"/>
      <c r="AC204" s="39"/>
      <c r="AD204" s="39"/>
      <c r="AE204" s="39"/>
      <c r="AF204" s="39"/>
      <c r="AG204" s="39"/>
      <c r="AH204" s="39"/>
      <c r="AI204" s="39"/>
      <c r="AJ204" s="39"/>
      <c r="AK204" s="39"/>
      <c r="AL204" s="39"/>
      <c r="AM204" s="39"/>
      <c r="AN204" s="39"/>
      <c r="AO204" s="39"/>
      <c r="AP204" s="39"/>
      <c r="AQ204" s="39"/>
      <c r="AR204" s="39"/>
      <c r="AS204" s="39"/>
      <c r="AT204" s="39"/>
      <c r="AU204" s="39"/>
      <c r="AV204" s="39"/>
      <c r="AW204" s="39"/>
      <c r="AX204" s="39"/>
      <c r="AY204" s="39"/>
      <c r="AZ204" s="39"/>
    </row>
    <row r="205" spans="27:52" ht="28.8" x14ac:dyDescent="0.55000000000000004">
      <c r="AA205" s="39"/>
      <c r="AB205" s="39"/>
      <c r="AC205" s="39"/>
      <c r="AD205" s="39"/>
      <c r="AE205" s="39"/>
      <c r="AF205" s="39"/>
      <c r="AG205" s="39"/>
      <c r="AH205" s="39"/>
      <c r="AI205" s="39"/>
      <c r="AJ205" s="39"/>
      <c r="AK205" s="39"/>
      <c r="AL205" s="39"/>
      <c r="AM205" s="39"/>
      <c r="AN205" s="39"/>
      <c r="AO205" s="39"/>
      <c r="AP205" s="39"/>
      <c r="AQ205" s="39"/>
      <c r="AR205" s="39"/>
      <c r="AS205" s="39"/>
      <c r="AT205" s="39"/>
      <c r="AU205" s="39"/>
      <c r="AV205" s="39"/>
      <c r="AW205" s="39"/>
      <c r="AX205" s="39"/>
      <c r="AY205" s="39"/>
      <c r="AZ205" s="39"/>
    </row>
    <row r="206" spans="27:52" ht="28.8" x14ac:dyDescent="0.55000000000000004">
      <c r="AA206" s="39"/>
      <c r="AB206" s="39"/>
      <c r="AC206" s="39"/>
      <c r="AD206" s="39"/>
      <c r="AE206" s="39"/>
      <c r="AF206" s="39"/>
      <c r="AG206" s="39"/>
      <c r="AH206" s="39"/>
      <c r="AI206" s="39"/>
      <c r="AJ206" s="39"/>
      <c r="AK206" s="39"/>
      <c r="AL206" s="39"/>
      <c r="AM206" s="39"/>
      <c r="AN206" s="39"/>
      <c r="AO206" s="39"/>
      <c r="AP206" s="39"/>
      <c r="AQ206" s="39"/>
      <c r="AR206" s="39"/>
      <c r="AS206" s="39"/>
      <c r="AT206" s="39"/>
      <c r="AU206" s="39"/>
      <c r="AV206" s="39"/>
      <c r="AW206" s="39"/>
      <c r="AX206" s="39"/>
      <c r="AY206" s="39"/>
      <c r="AZ206" s="39"/>
    </row>
    <row r="207" spans="27:52" ht="28.8" x14ac:dyDescent="0.55000000000000004">
      <c r="AA207" s="39"/>
      <c r="AB207" s="39"/>
      <c r="AC207" s="39"/>
      <c r="AD207" s="39"/>
      <c r="AE207" s="39"/>
      <c r="AF207" s="39"/>
      <c r="AG207" s="39"/>
      <c r="AH207" s="39"/>
      <c r="AI207" s="39"/>
      <c r="AJ207" s="39"/>
      <c r="AK207" s="39"/>
      <c r="AL207" s="39"/>
      <c r="AM207" s="39"/>
      <c r="AN207" s="39"/>
      <c r="AO207" s="39"/>
      <c r="AP207" s="39"/>
      <c r="AQ207" s="39"/>
      <c r="AR207" s="39"/>
      <c r="AS207" s="39"/>
      <c r="AT207" s="39"/>
      <c r="AU207" s="39"/>
      <c r="AV207" s="39"/>
      <c r="AW207" s="39"/>
      <c r="AX207" s="39"/>
      <c r="AY207" s="39"/>
      <c r="AZ207" s="39"/>
    </row>
    <row r="208" spans="27:52" ht="28.8" x14ac:dyDescent="0.55000000000000004">
      <c r="AA208" s="39"/>
      <c r="AB208" s="39"/>
      <c r="AC208" s="39"/>
      <c r="AD208" s="39"/>
      <c r="AE208" s="39"/>
      <c r="AF208" s="39"/>
      <c r="AG208" s="39"/>
      <c r="AH208" s="39"/>
      <c r="AI208" s="39"/>
      <c r="AJ208" s="39"/>
      <c r="AK208" s="39"/>
      <c r="AL208" s="39"/>
      <c r="AM208" s="39"/>
      <c r="AN208" s="39"/>
      <c r="AO208" s="39"/>
      <c r="AP208" s="39"/>
      <c r="AQ208" s="39"/>
      <c r="AR208" s="39"/>
      <c r="AS208" s="39"/>
      <c r="AT208" s="39"/>
      <c r="AU208" s="39"/>
      <c r="AV208" s="39"/>
      <c r="AW208" s="39"/>
      <c r="AX208" s="39"/>
      <c r="AY208" s="39"/>
      <c r="AZ208" s="39"/>
    </row>
    <row r="209" spans="27:52" ht="28.8" x14ac:dyDescent="0.55000000000000004">
      <c r="AA209" s="39"/>
      <c r="AB209" s="39"/>
      <c r="AC209" s="39"/>
      <c r="AD209" s="39"/>
      <c r="AE209" s="39"/>
      <c r="AF209" s="39"/>
      <c r="AG209" s="39"/>
      <c r="AH209" s="39"/>
      <c r="AI209" s="39"/>
      <c r="AJ209" s="39"/>
      <c r="AK209" s="39"/>
      <c r="AL209" s="39"/>
      <c r="AM209" s="39"/>
      <c r="AN209" s="39"/>
      <c r="AO209" s="39"/>
      <c r="AP209" s="39"/>
      <c r="AQ209" s="39"/>
      <c r="AR209" s="39"/>
      <c r="AS209" s="39"/>
      <c r="AT209" s="39"/>
      <c r="AU209" s="39"/>
      <c r="AV209" s="39"/>
      <c r="AW209" s="39"/>
      <c r="AX209" s="39"/>
      <c r="AY209" s="39"/>
      <c r="AZ209" s="39"/>
    </row>
    <row r="210" spans="27:52" ht="28.8" x14ac:dyDescent="0.55000000000000004">
      <c r="AA210" s="39"/>
      <c r="AB210" s="39"/>
      <c r="AC210" s="39"/>
      <c r="AD210" s="39"/>
      <c r="AE210" s="39"/>
      <c r="AF210" s="39"/>
      <c r="AG210" s="39"/>
      <c r="AH210" s="39"/>
      <c r="AI210" s="39"/>
      <c r="AJ210" s="39"/>
      <c r="AK210" s="39"/>
      <c r="AL210" s="39"/>
      <c r="AM210" s="39"/>
      <c r="AN210" s="39"/>
      <c r="AO210" s="39"/>
      <c r="AP210" s="39"/>
      <c r="AQ210" s="39"/>
      <c r="AR210" s="39"/>
      <c r="AS210" s="39"/>
      <c r="AT210" s="39"/>
      <c r="AU210" s="39"/>
      <c r="AV210" s="39"/>
      <c r="AW210" s="39"/>
      <c r="AX210" s="39"/>
      <c r="AY210" s="39"/>
      <c r="AZ210" s="39"/>
    </row>
    <row r="211" spans="27:52" ht="28.8" x14ac:dyDescent="0.55000000000000004">
      <c r="AA211" s="39"/>
      <c r="AB211" s="39"/>
      <c r="AC211" s="39"/>
      <c r="AD211" s="39"/>
      <c r="AE211" s="39"/>
      <c r="AF211" s="39"/>
      <c r="AG211" s="39"/>
      <c r="AH211" s="39"/>
      <c r="AI211" s="39"/>
      <c r="AJ211" s="39"/>
      <c r="AK211" s="39"/>
      <c r="AL211" s="39"/>
      <c r="AM211" s="39"/>
      <c r="AN211" s="39"/>
      <c r="AO211" s="39"/>
      <c r="AP211" s="39"/>
      <c r="AQ211" s="39"/>
      <c r="AR211" s="39"/>
      <c r="AS211" s="39"/>
      <c r="AT211" s="39"/>
      <c r="AU211" s="39"/>
      <c r="AV211" s="39"/>
      <c r="AW211" s="39"/>
      <c r="AX211" s="39"/>
      <c r="AY211" s="39"/>
      <c r="AZ211" s="39"/>
    </row>
    <row r="212" spans="27:52" ht="28.8" x14ac:dyDescent="0.55000000000000004">
      <c r="AA212" s="39"/>
      <c r="AB212" s="39"/>
      <c r="AC212" s="39"/>
      <c r="AD212" s="39"/>
      <c r="AE212" s="39"/>
      <c r="AF212" s="39"/>
      <c r="AG212" s="39"/>
      <c r="AH212" s="39"/>
      <c r="AI212" s="39"/>
      <c r="AJ212" s="39"/>
      <c r="AK212" s="39"/>
      <c r="AL212" s="39"/>
      <c r="AM212" s="39"/>
      <c r="AN212" s="39"/>
      <c r="AO212" s="39"/>
      <c r="AP212" s="39"/>
      <c r="AQ212" s="39"/>
      <c r="AR212" s="39"/>
      <c r="AS212" s="39"/>
      <c r="AT212" s="39"/>
      <c r="AU212" s="39"/>
      <c r="AV212" s="39"/>
      <c r="AW212" s="39"/>
      <c r="AX212" s="39"/>
      <c r="AY212" s="39"/>
      <c r="AZ212" s="39"/>
    </row>
    <row r="213" spans="27:52" ht="28.8" x14ac:dyDescent="0.55000000000000004">
      <c r="AA213" s="39"/>
      <c r="AB213" s="39"/>
      <c r="AC213" s="39"/>
      <c r="AD213" s="39"/>
      <c r="AE213" s="39"/>
      <c r="AF213" s="39"/>
      <c r="AG213" s="39"/>
      <c r="AH213" s="39"/>
      <c r="AI213" s="39"/>
      <c r="AJ213" s="39"/>
      <c r="AK213" s="39"/>
      <c r="AL213" s="39"/>
      <c r="AM213" s="39"/>
      <c r="AN213" s="39"/>
      <c r="AO213" s="39"/>
      <c r="AP213" s="39"/>
      <c r="AQ213" s="39"/>
      <c r="AR213" s="39"/>
      <c r="AS213" s="39"/>
      <c r="AT213" s="39"/>
      <c r="AU213" s="39"/>
      <c r="AV213" s="39"/>
      <c r="AW213" s="39"/>
      <c r="AX213" s="39"/>
      <c r="AY213" s="39"/>
      <c r="AZ213" s="39"/>
    </row>
    <row r="214" spans="27:52" ht="28.8" x14ac:dyDescent="0.55000000000000004">
      <c r="AA214" s="39"/>
      <c r="AB214" s="39"/>
      <c r="AC214" s="39"/>
      <c r="AD214" s="39"/>
      <c r="AE214" s="39"/>
      <c r="AF214" s="39"/>
      <c r="AG214" s="39"/>
      <c r="AH214" s="39"/>
      <c r="AI214" s="39"/>
      <c r="AJ214" s="39"/>
      <c r="AK214" s="39"/>
      <c r="AL214" s="39"/>
      <c r="AM214" s="39"/>
      <c r="AN214" s="39"/>
      <c r="AO214" s="39"/>
      <c r="AP214" s="39"/>
      <c r="AQ214" s="39"/>
      <c r="AR214" s="39"/>
      <c r="AS214" s="39"/>
      <c r="AT214" s="39"/>
      <c r="AU214" s="39"/>
      <c r="AV214" s="39"/>
      <c r="AW214" s="39"/>
      <c r="AX214" s="39"/>
      <c r="AY214" s="39"/>
      <c r="AZ214" s="39"/>
    </row>
    <row r="215" spans="27:52" ht="28.8" x14ac:dyDescent="0.55000000000000004">
      <c r="AA215" s="39"/>
      <c r="AB215" s="39"/>
      <c r="AC215" s="39"/>
      <c r="AD215" s="39"/>
      <c r="AE215" s="39"/>
      <c r="AF215" s="39"/>
      <c r="AG215" s="39"/>
      <c r="AH215" s="39"/>
      <c r="AI215" s="39"/>
      <c r="AJ215" s="39"/>
      <c r="AK215" s="39"/>
      <c r="AL215" s="39"/>
      <c r="AM215" s="39"/>
      <c r="AN215" s="39"/>
      <c r="AO215" s="39"/>
      <c r="AP215" s="39"/>
      <c r="AQ215" s="39"/>
      <c r="AR215" s="39"/>
      <c r="AS215" s="39"/>
      <c r="AT215" s="39"/>
      <c r="AU215" s="39"/>
      <c r="AV215" s="39"/>
      <c r="AW215" s="39"/>
      <c r="AX215" s="39"/>
      <c r="AY215" s="39"/>
      <c r="AZ215" s="39"/>
    </row>
    <row r="216" spans="27:52" ht="28.8" x14ac:dyDescent="0.55000000000000004">
      <c r="AA216" s="39"/>
      <c r="AB216" s="39"/>
      <c r="AC216" s="39"/>
      <c r="AD216" s="39"/>
      <c r="AE216" s="39"/>
      <c r="AF216" s="39"/>
      <c r="AG216" s="39"/>
      <c r="AH216" s="39"/>
      <c r="AI216" s="39"/>
      <c r="AJ216" s="39"/>
      <c r="AK216" s="39"/>
      <c r="AL216" s="39"/>
      <c r="AM216" s="39"/>
      <c r="AN216" s="39"/>
      <c r="AO216" s="39"/>
      <c r="AP216" s="39"/>
      <c r="AQ216" s="39"/>
      <c r="AR216" s="39"/>
      <c r="AS216" s="39"/>
      <c r="AT216" s="39"/>
      <c r="AU216" s="39"/>
      <c r="AV216" s="39"/>
      <c r="AW216" s="39"/>
      <c r="AX216" s="39"/>
      <c r="AY216" s="39"/>
      <c r="AZ216" s="39"/>
    </row>
    <row r="217" spans="27:52" ht="28.8" x14ac:dyDescent="0.55000000000000004">
      <c r="AA217" s="39"/>
      <c r="AB217" s="39"/>
      <c r="AC217" s="39"/>
      <c r="AD217" s="39"/>
      <c r="AE217" s="39"/>
      <c r="AF217" s="39"/>
      <c r="AG217" s="39"/>
      <c r="AH217" s="39"/>
      <c r="AI217" s="39"/>
      <c r="AJ217" s="39"/>
      <c r="AK217" s="39"/>
      <c r="AL217" s="39"/>
      <c r="AM217" s="39"/>
      <c r="AN217" s="39"/>
      <c r="AO217" s="39"/>
      <c r="AP217" s="39"/>
      <c r="AQ217" s="39"/>
      <c r="AR217" s="39"/>
      <c r="AS217" s="39"/>
      <c r="AT217" s="39"/>
      <c r="AU217" s="39"/>
      <c r="AV217" s="39"/>
      <c r="AW217" s="39"/>
      <c r="AX217" s="39"/>
      <c r="AY217" s="39"/>
      <c r="AZ217" s="39"/>
    </row>
    <row r="218" spans="27:52" ht="28.8" x14ac:dyDescent="0.55000000000000004">
      <c r="AA218" s="39"/>
      <c r="AB218" s="39"/>
      <c r="AC218" s="39"/>
      <c r="AD218" s="39"/>
      <c r="AE218" s="39"/>
      <c r="AF218" s="39"/>
      <c r="AG218" s="39"/>
      <c r="AH218" s="39"/>
      <c r="AI218" s="39"/>
      <c r="AJ218" s="39"/>
      <c r="AK218" s="39"/>
      <c r="AL218" s="39"/>
      <c r="AM218" s="39"/>
      <c r="AN218" s="39"/>
      <c r="AO218" s="39"/>
      <c r="AP218" s="39"/>
      <c r="AQ218" s="39"/>
      <c r="AR218" s="39"/>
      <c r="AS218" s="39"/>
      <c r="AT218" s="39"/>
      <c r="AU218" s="39"/>
      <c r="AV218" s="39"/>
      <c r="AW218" s="39"/>
      <c r="AX218" s="39"/>
      <c r="AY218" s="39"/>
      <c r="AZ218" s="39"/>
    </row>
    <row r="219" spans="27:52" ht="28.8" x14ac:dyDescent="0.55000000000000004">
      <c r="AA219" s="39"/>
      <c r="AB219" s="39"/>
      <c r="AC219" s="39"/>
      <c r="AD219" s="39"/>
      <c r="AE219" s="39"/>
      <c r="AF219" s="39"/>
      <c r="AG219" s="39"/>
      <c r="AH219" s="39"/>
      <c r="AI219" s="39"/>
      <c r="AJ219" s="39"/>
      <c r="AK219" s="39"/>
      <c r="AL219" s="39"/>
      <c r="AM219" s="39"/>
      <c r="AN219" s="39"/>
      <c r="AO219" s="39"/>
      <c r="AP219" s="39"/>
      <c r="AQ219" s="39"/>
      <c r="AR219" s="39"/>
      <c r="AS219" s="39"/>
      <c r="AT219" s="39"/>
      <c r="AU219" s="39"/>
      <c r="AV219" s="39"/>
      <c r="AW219" s="39"/>
      <c r="AX219" s="39"/>
      <c r="AY219" s="39"/>
      <c r="AZ219" s="39"/>
    </row>
    <row r="220" spans="27:52" ht="28.8" x14ac:dyDescent="0.55000000000000004">
      <c r="AA220" s="39"/>
      <c r="AB220" s="39"/>
      <c r="AC220" s="39"/>
      <c r="AD220" s="39"/>
      <c r="AE220" s="39"/>
      <c r="AF220" s="39"/>
      <c r="AG220" s="39"/>
      <c r="AH220" s="39"/>
      <c r="AI220" s="39"/>
      <c r="AJ220" s="39"/>
      <c r="AK220" s="39"/>
      <c r="AL220" s="39"/>
      <c r="AM220" s="39"/>
      <c r="AN220" s="39"/>
      <c r="AO220" s="39"/>
      <c r="AP220" s="39"/>
      <c r="AQ220" s="39"/>
      <c r="AR220" s="39"/>
      <c r="AS220" s="39"/>
      <c r="AT220" s="39"/>
      <c r="AU220" s="39"/>
      <c r="AV220" s="39"/>
      <c r="AW220" s="39"/>
      <c r="AX220" s="39"/>
      <c r="AY220" s="39"/>
      <c r="AZ220" s="39"/>
    </row>
    <row r="221" spans="27:52" ht="28.8" x14ac:dyDescent="0.55000000000000004">
      <c r="AA221" s="39"/>
      <c r="AB221" s="39"/>
      <c r="AC221" s="39"/>
      <c r="AD221" s="39"/>
      <c r="AE221" s="39"/>
      <c r="AF221" s="39"/>
      <c r="AG221" s="39"/>
      <c r="AH221" s="39"/>
      <c r="AI221" s="39"/>
      <c r="AJ221" s="39"/>
      <c r="AK221" s="39"/>
      <c r="AL221" s="39"/>
      <c r="AM221" s="39"/>
      <c r="AN221" s="39"/>
      <c r="AO221" s="39"/>
      <c r="AP221" s="39"/>
      <c r="AQ221" s="39"/>
      <c r="AR221" s="39"/>
      <c r="AS221" s="39"/>
      <c r="AT221" s="39"/>
      <c r="AU221" s="39"/>
      <c r="AV221" s="39"/>
      <c r="AW221" s="39"/>
      <c r="AX221" s="39"/>
      <c r="AY221" s="39"/>
      <c r="AZ221" s="39"/>
    </row>
    <row r="222" spans="27:52" ht="28.8" x14ac:dyDescent="0.55000000000000004">
      <c r="AA222" s="39"/>
      <c r="AB222" s="39"/>
      <c r="AC222" s="39"/>
      <c r="AD222" s="39"/>
      <c r="AE222" s="39"/>
      <c r="AF222" s="39"/>
      <c r="AG222" s="39"/>
      <c r="AH222" s="39"/>
      <c r="AI222" s="39"/>
      <c r="AJ222" s="39"/>
      <c r="AK222" s="39"/>
      <c r="AL222" s="39"/>
      <c r="AM222" s="39"/>
      <c r="AN222" s="39"/>
      <c r="AO222" s="39"/>
      <c r="AP222" s="39"/>
      <c r="AQ222" s="39"/>
      <c r="AR222" s="39"/>
      <c r="AS222" s="39"/>
      <c r="AT222" s="39"/>
      <c r="AU222" s="39"/>
      <c r="AV222" s="39"/>
      <c r="AW222" s="39"/>
      <c r="AX222" s="39"/>
      <c r="AY222" s="39"/>
      <c r="AZ222" s="39"/>
    </row>
    <row r="223" spans="27:52" ht="28.8" x14ac:dyDescent="0.55000000000000004">
      <c r="AA223" s="39"/>
      <c r="AB223" s="39"/>
      <c r="AC223" s="39"/>
      <c r="AD223" s="39"/>
      <c r="AE223" s="39"/>
      <c r="AF223" s="39"/>
      <c r="AG223" s="39"/>
      <c r="AH223" s="39"/>
      <c r="AI223" s="39"/>
      <c r="AJ223" s="39"/>
      <c r="AK223" s="39"/>
      <c r="AL223" s="39"/>
      <c r="AM223" s="39"/>
      <c r="AN223" s="39"/>
      <c r="AO223" s="39"/>
      <c r="AP223" s="39"/>
      <c r="AQ223" s="39"/>
      <c r="AR223" s="39"/>
      <c r="AS223" s="39"/>
      <c r="AT223" s="39"/>
      <c r="AU223" s="39"/>
      <c r="AV223" s="39"/>
      <c r="AW223" s="39"/>
      <c r="AX223" s="39"/>
      <c r="AY223" s="39"/>
      <c r="AZ223" s="39"/>
    </row>
    <row r="224" spans="27:52" ht="28.8" x14ac:dyDescent="0.55000000000000004">
      <c r="AA224" s="39"/>
      <c r="AB224" s="39"/>
      <c r="AC224" s="39"/>
      <c r="AD224" s="39"/>
      <c r="AE224" s="39"/>
      <c r="AF224" s="39"/>
      <c r="AG224" s="39"/>
      <c r="AH224" s="39"/>
      <c r="AI224" s="39"/>
      <c r="AJ224" s="39"/>
      <c r="AK224" s="39"/>
      <c r="AL224" s="39"/>
      <c r="AM224" s="39"/>
      <c r="AN224" s="39"/>
      <c r="AO224" s="39"/>
      <c r="AP224" s="39"/>
      <c r="AQ224" s="39"/>
      <c r="AR224" s="39"/>
      <c r="AS224" s="39"/>
      <c r="AT224" s="39"/>
      <c r="AU224" s="39"/>
      <c r="AV224" s="39"/>
      <c r="AW224" s="39"/>
      <c r="AX224" s="39"/>
      <c r="AY224" s="39"/>
      <c r="AZ224" s="39"/>
    </row>
    <row r="225" spans="27:52" ht="28.8" x14ac:dyDescent="0.55000000000000004">
      <c r="AA225" s="39"/>
      <c r="AB225" s="39"/>
      <c r="AC225" s="39"/>
      <c r="AD225" s="39"/>
      <c r="AE225" s="39"/>
      <c r="AF225" s="39"/>
      <c r="AG225" s="39"/>
      <c r="AH225" s="39"/>
      <c r="AI225" s="39"/>
      <c r="AJ225" s="39"/>
      <c r="AK225" s="39"/>
      <c r="AL225" s="39"/>
      <c r="AM225" s="39"/>
      <c r="AN225" s="39"/>
      <c r="AO225" s="39"/>
      <c r="AP225" s="39"/>
      <c r="AQ225" s="39"/>
      <c r="AR225" s="39"/>
      <c r="AS225" s="39"/>
      <c r="AT225" s="39"/>
      <c r="AU225" s="39"/>
      <c r="AV225" s="39"/>
      <c r="AW225" s="39"/>
      <c r="AX225" s="39"/>
      <c r="AY225" s="39"/>
      <c r="AZ225" s="39"/>
    </row>
    <row r="226" spans="27:52" ht="28.8" x14ac:dyDescent="0.55000000000000004">
      <c r="AA226" s="39"/>
      <c r="AB226" s="39"/>
      <c r="AC226" s="39"/>
      <c r="AD226" s="39"/>
      <c r="AE226" s="39"/>
      <c r="AF226" s="39"/>
      <c r="AG226" s="39"/>
      <c r="AH226" s="39"/>
      <c r="AI226" s="39"/>
      <c r="AJ226" s="39"/>
      <c r="AK226" s="39"/>
      <c r="AL226" s="39"/>
      <c r="AM226" s="39"/>
      <c r="AN226" s="39"/>
      <c r="AO226" s="39"/>
      <c r="AP226" s="39"/>
      <c r="AQ226" s="39"/>
      <c r="AR226" s="39"/>
      <c r="AS226" s="39"/>
      <c r="AT226" s="39"/>
      <c r="AU226" s="39"/>
      <c r="AV226" s="39"/>
      <c r="AW226" s="39"/>
      <c r="AX226" s="39"/>
      <c r="AY226" s="39"/>
      <c r="AZ226" s="39"/>
    </row>
    <row r="227" spans="27:52" ht="28.8" x14ac:dyDescent="0.55000000000000004">
      <c r="AA227" s="39"/>
      <c r="AB227" s="39"/>
      <c r="AC227" s="39"/>
      <c r="AD227" s="39"/>
      <c r="AE227" s="39"/>
      <c r="AF227" s="39"/>
      <c r="AG227" s="39"/>
      <c r="AH227" s="39"/>
      <c r="AI227" s="39"/>
      <c r="AJ227" s="39"/>
      <c r="AK227" s="39"/>
      <c r="AL227" s="39"/>
      <c r="AM227" s="39"/>
      <c r="AN227" s="39"/>
      <c r="AO227" s="39"/>
      <c r="AP227" s="39"/>
      <c r="AQ227" s="39"/>
      <c r="AR227" s="39"/>
      <c r="AS227" s="39"/>
      <c r="AT227" s="39"/>
      <c r="AU227" s="39"/>
      <c r="AV227" s="39"/>
      <c r="AW227" s="39"/>
      <c r="AX227" s="39"/>
      <c r="AY227" s="39"/>
      <c r="AZ227" s="39"/>
    </row>
    <row r="228" spans="27:52" ht="28.8" x14ac:dyDescent="0.55000000000000004">
      <c r="AA228" s="39"/>
      <c r="AB228" s="39"/>
      <c r="AC228" s="39"/>
      <c r="AD228" s="39"/>
      <c r="AE228" s="39"/>
      <c r="AF228" s="39"/>
      <c r="AG228" s="39"/>
      <c r="AH228" s="39"/>
      <c r="AI228" s="39"/>
      <c r="AJ228" s="39"/>
      <c r="AK228" s="39"/>
      <c r="AL228" s="39"/>
      <c r="AM228" s="39"/>
      <c r="AN228" s="39"/>
      <c r="AO228" s="39"/>
      <c r="AP228" s="39"/>
      <c r="AQ228" s="39"/>
      <c r="AR228" s="39"/>
      <c r="AS228" s="39"/>
      <c r="AT228" s="39"/>
      <c r="AU228" s="39"/>
      <c r="AV228" s="39"/>
      <c r="AW228" s="39"/>
      <c r="AX228" s="39"/>
      <c r="AY228" s="39"/>
      <c r="AZ228" s="39"/>
    </row>
    <row r="229" spans="27:52" ht="28.8" x14ac:dyDescent="0.55000000000000004">
      <c r="AA229" s="39"/>
      <c r="AB229" s="39"/>
      <c r="AC229" s="39"/>
      <c r="AD229" s="39"/>
      <c r="AE229" s="39"/>
      <c r="AF229" s="39"/>
      <c r="AG229" s="39"/>
      <c r="AH229" s="39"/>
      <c r="AI229" s="39"/>
      <c r="AJ229" s="39"/>
      <c r="AK229" s="39"/>
      <c r="AL229" s="39"/>
      <c r="AM229" s="39"/>
      <c r="AN229" s="39"/>
      <c r="AO229" s="39"/>
      <c r="AP229" s="39"/>
      <c r="AQ229" s="39"/>
      <c r="AR229" s="39"/>
      <c r="AS229" s="39"/>
      <c r="AT229" s="39"/>
      <c r="AU229" s="39"/>
      <c r="AV229" s="39"/>
      <c r="AW229" s="39"/>
      <c r="AX229" s="39"/>
      <c r="AY229" s="39"/>
      <c r="AZ229" s="39"/>
    </row>
    <row r="230" spans="27:52" ht="28.8" x14ac:dyDescent="0.55000000000000004">
      <c r="AA230" s="39"/>
      <c r="AB230" s="39"/>
      <c r="AC230" s="39"/>
      <c r="AD230" s="39"/>
      <c r="AE230" s="39"/>
      <c r="AF230" s="39"/>
      <c r="AG230" s="39"/>
      <c r="AH230" s="39"/>
      <c r="AI230" s="39"/>
      <c r="AJ230" s="39"/>
      <c r="AK230" s="39"/>
      <c r="AL230" s="39"/>
      <c r="AM230" s="39"/>
      <c r="AN230" s="39"/>
      <c r="AO230" s="39"/>
      <c r="AP230" s="39"/>
      <c r="AQ230" s="39"/>
      <c r="AR230" s="39"/>
      <c r="AS230" s="39"/>
      <c r="AT230" s="39"/>
      <c r="AU230" s="39"/>
      <c r="AV230" s="39"/>
      <c r="AW230" s="39"/>
      <c r="AX230" s="39"/>
      <c r="AY230" s="39"/>
      <c r="AZ230" s="39"/>
    </row>
    <row r="231" spans="27:52" ht="28.8" x14ac:dyDescent="0.55000000000000004">
      <c r="AA231" s="39"/>
      <c r="AB231" s="39"/>
      <c r="AC231" s="39"/>
      <c r="AD231" s="39"/>
      <c r="AE231" s="39"/>
      <c r="AF231" s="39"/>
      <c r="AG231" s="39"/>
      <c r="AH231" s="39"/>
      <c r="AI231" s="39"/>
      <c r="AJ231" s="39"/>
      <c r="AK231" s="39"/>
      <c r="AL231" s="39"/>
      <c r="AM231" s="39"/>
      <c r="AN231" s="39"/>
      <c r="AO231" s="39"/>
      <c r="AP231" s="39"/>
      <c r="AQ231" s="39"/>
      <c r="AR231" s="39"/>
      <c r="AS231" s="39"/>
      <c r="AT231" s="39"/>
      <c r="AU231" s="39"/>
      <c r="AV231" s="39"/>
      <c r="AW231" s="39"/>
      <c r="AX231" s="39"/>
      <c r="AY231" s="39"/>
      <c r="AZ231" s="39"/>
    </row>
    <row r="232" spans="27:52" ht="28.8" x14ac:dyDescent="0.55000000000000004">
      <c r="AA232" s="39"/>
      <c r="AB232" s="39"/>
      <c r="AC232" s="39"/>
      <c r="AD232" s="39"/>
      <c r="AE232" s="39"/>
      <c r="AF232" s="39"/>
      <c r="AG232" s="39"/>
      <c r="AH232" s="39"/>
      <c r="AI232" s="39"/>
      <c r="AJ232" s="39"/>
      <c r="AK232" s="39"/>
      <c r="AL232" s="39"/>
      <c r="AM232" s="39"/>
      <c r="AN232" s="39"/>
      <c r="AO232" s="39"/>
      <c r="AP232" s="39"/>
      <c r="AQ232" s="39"/>
      <c r="AR232" s="39"/>
      <c r="AS232" s="39"/>
      <c r="AT232" s="39"/>
      <c r="AU232" s="39"/>
      <c r="AV232" s="39"/>
      <c r="AW232" s="39"/>
      <c r="AX232" s="39"/>
      <c r="AY232" s="39"/>
      <c r="AZ232" s="39"/>
    </row>
    <row r="233" spans="27:52" ht="28.8" x14ac:dyDescent="0.55000000000000004">
      <c r="AA233" s="39"/>
      <c r="AB233" s="39"/>
      <c r="AC233" s="39"/>
      <c r="AD233" s="39"/>
      <c r="AE233" s="39"/>
      <c r="AF233" s="39"/>
      <c r="AG233" s="39"/>
      <c r="AH233" s="39"/>
      <c r="AI233" s="39"/>
      <c r="AJ233" s="39"/>
      <c r="AK233" s="39"/>
      <c r="AL233" s="39"/>
      <c r="AM233" s="39"/>
      <c r="AN233" s="39"/>
      <c r="AO233" s="39"/>
      <c r="AP233" s="39"/>
      <c r="AQ233" s="39"/>
      <c r="AR233" s="39"/>
      <c r="AS233" s="39"/>
      <c r="AT233" s="39"/>
      <c r="AU233" s="39"/>
      <c r="AV233" s="39"/>
      <c r="AW233" s="39"/>
      <c r="AX233" s="39"/>
      <c r="AY233" s="39"/>
      <c r="AZ233" s="39"/>
    </row>
    <row r="234" spans="27:52" ht="28.8" x14ac:dyDescent="0.55000000000000004">
      <c r="AA234" s="39"/>
      <c r="AB234" s="39"/>
      <c r="AC234" s="39"/>
      <c r="AD234" s="39"/>
      <c r="AE234" s="39"/>
      <c r="AF234" s="39"/>
      <c r="AG234" s="39"/>
      <c r="AH234" s="39"/>
      <c r="AI234" s="39"/>
      <c r="AJ234" s="39"/>
      <c r="AK234" s="39"/>
      <c r="AL234" s="39"/>
      <c r="AM234" s="39"/>
      <c r="AN234" s="39"/>
      <c r="AO234" s="39"/>
      <c r="AP234" s="39"/>
      <c r="AQ234" s="39"/>
      <c r="AR234" s="39"/>
      <c r="AS234" s="39"/>
      <c r="AT234" s="39"/>
      <c r="AU234" s="39"/>
      <c r="AV234" s="39"/>
      <c r="AW234" s="39"/>
      <c r="AX234" s="39"/>
      <c r="AY234" s="39"/>
      <c r="AZ234" s="39"/>
    </row>
    <row r="235" spans="27:52" ht="28.8" x14ac:dyDescent="0.55000000000000004">
      <c r="AA235" s="39"/>
      <c r="AB235" s="39"/>
      <c r="AC235" s="39"/>
      <c r="AD235" s="39"/>
      <c r="AE235" s="39"/>
      <c r="AF235" s="39"/>
      <c r="AG235" s="39"/>
      <c r="AH235" s="39"/>
      <c r="AI235" s="39"/>
      <c r="AJ235" s="39"/>
      <c r="AK235" s="39"/>
      <c r="AL235" s="39"/>
      <c r="AM235" s="39"/>
      <c r="AN235" s="39"/>
      <c r="AO235" s="39"/>
      <c r="AP235" s="39"/>
      <c r="AQ235" s="39"/>
      <c r="AR235" s="39"/>
      <c r="AS235" s="39"/>
      <c r="AT235" s="39"/>
      <c r="AU235" s="39"/>
      <c r="AV235" s="39"/>
      <c r="AW235" s="39"/>
      <c r="AX235" s="39"/>
      <c r="AY235" s="39"/>
      <c r="AZ235" s="39"/>
    </row>
    <row r="236" spans="27:52" ht="28.8" x14ac:dyDescent="0.55000000000000004">
      <c r="AA236" s="39"/>
      <c r="AB236" s="39"/>
      <c r="AC236" s="39"/>
      <c r="AD236" s="39"/>
      <c r="AE236" s="39"/>
      <c r="AF236" s="39"/>
      <c r="AG236" s="39"/>
      <c r="AH236" s="39"/>
      <c r="AI236" s="39"/>
      <c r="AJ236" s="39"/>
      <c r="AK236" s="39"/>
      <c r="AL236" s="39"/>
      <c r="AM236" s="39"/>
      <c r="AN236" s="39"/>
      <c r="AO236" s="39"/>
      <c r="AP236" s="39"/>
      <c r="AQ236" s="39"/>
      <c r="AR236" s="39"/>
      <c r="AS236" s="39"/>
      <c r="AT236" s="39"/>
      <c r="AU236" s="39"/>
      <c r="AV236" s="39"/>
      <c r="AW236" s="39"/>
      <c r="AX236" s="39"/>
      <c r="AY236" s="39"/>
      <c r="AZ236" s="39"/>
    </row>
    <row r="237" spans="27:52" ht="28.8" x14ac:dyDescent="0.55000000000000004">
      <c r="AA237" s="39"/>
      <c r="AB237" s="39"/>
      <c r="AC237" s="39"/>
      <c r="AD237" s="39"/>
      <c r="AE237" s="39"/>
      <c r="AF237" s="39"/>
      <c r="AG237" s="39"/>
      <c r="AH237" s="39"/>
      <c r="AI237" s="39"/>
      <c r="AJ237" s="39"/>
      <c r="AK237" s="39"/>
      <c r="AL237" s="39"/>
      <c r="AM237" s="39"/>
      <c r="AN237" s="39"/>
      <c r="AO237" s="39"/>
      <c r="AP237" s="39"/>
      <c r="AQ237" s="39"/>
      <c r="AR237" s="39"/>
      <c r="AS237" s="39"/>
      <c r="AT237" s="39"/>
      <c r="AU237" s="39"/>
      <c r="AV237" s="39"/>
      <c r="AW237" s="39"/>
      <c r="AX237" s="39"/>
      <c r="AY237" s="39"/>
      <c r="AZ237" s="39"/>
    </row>
    <row r="238" spans="27:52" ht="28.8" x14ac:dyDescent="0.55000000000000004">
      <c r="AA238" s="39"/>
      <c r="AB238" s="39"/>
      <c r="AC238" s="39"/>
      <c r="AD238" s="39"/>
      <c r="AE238" s="39"/>
      <c r="AF238" s="39"/>
      <c r="AG238" s="39"/>
      <c r="AH238" s="39"/>
      <c r="AI238" s="39"/>
      <c r="AJ238" s="39"/>
      <c r="AK238" s="39"/>
      <c r="AL238" s="39"/>
      <c r="AM238" s="39"/>
      <c r="AN238" s="39"/>
      <c r="AO238" s="39"/>
      <c r="AP238" s="39"/>
      <c r="AQ238" s="39"/>
      <c r="AR238" s="39"/>
      <c r="AS238" s="39"/>
      <c r="AT238" s="39"/>
      <c r="AU238" s="39"/>
      <c r="AV238" s="39"/>
      <c r="AW238" s="39"/>
      <c r="AX238" s="39"/>
      <c r="AY238" s="39"/>
      <c r="AZ238" s="39"/>
    </row>
    <row r="239" spans="27:52" ht="28.8" x14ac:dyDescent="0.55000000000000004">
      <c r="AA239" s="39"/>
      <c r="AB239" s="39"/>
      <c r="AC239" s="39"/>
      <c r="AD239" s="39"/>
      <c r="AE239" s="39"/>
      <c r="AF239" s="39"/>
      <c r="AG239" s="39"/>
      <c r="AH239" s="39"/>
      <c r="AI239" s="39"/>
      <c r="AJ239" s="39"/>
      <c r="AK239" s="39"/>
      <c r="AL239" s="39"/>
      <c r="AM239" s="39"/>
      <c r="AN239" s="39"/>
      <c r="AO239" s="39"/>
      <c r="AP239" s="39"/>
      <c r="AQ239" s="39"/>
      <c r="AR239" s="39"/>
      <c r="AS239" s="39"/>
      <c r="AT239" s="39"/>
      <c r="AU239" s="39"/>
      <c r="AV239" s="39"/>
      <c r="AW239" s="39"/>
      <c r="AX239" s="39"/>
      <c r="AY239" s="39"/>
      <c r="AZ239" s="39"/>
    </row>
    <row r="240" spans="27:52" ht="28.8" x14ac:dyDescent="0.55000000000000004">
      <c r="AA240" s="39"/>
      <c r="AB240" s="39"/>
      <c r="AC240" s="39"/>
      <c r="AD240" s="39"/>
      <c r="AE240" s="39"/>
      <c r="AF240" s="39"/>
      <c r="AG240" s="39"/>
      <c r="AH240" s="39"/>
      <c r="AI240" s="39"/>
      <c r="AJ240" s="39"/>
      <c r="AK240" s="39"/>
      <c r="AL240" s="39"/>
      <c r="AM240" s="39"/>
      <c r="AN240" s="39"/>
      <c r="AO240" s="39"/>
      <c r="AP240" s="39"/>
      <c r="AQ240" s="39"/>
      <c r="AR240" s="39"/>
      <c r="AS240" s="39"/>
      <c r="AT240" s="39"/>
      <c r="AU240" s="39"/>
      <c r="AV240" s="39"/>
      <c r="AW240" s="39"/>
      <c r="AX240" s="39"/>
      <c r="AY240" s="39"/>
      <c r="AZ240" s="39"/>
    </row>
    <row r="241" spans="27:52" ht="28.8" x14ac:dyDescent="0.55000000000000004">
      <c r="AA241" s="39"/>
      <c r="AB241" s="39"/>
      <c r="AC241" s="39"/>
      <c r="AD241" s="39"/>
      <c r="AE241" s="39"/>
      <c r="AF241" s="39"/>
      <c r="AG241" s="39"/>
      <c r="AH241" s="39"/>
      <c r="AI241" s="39"/>
      <c r="AJ241" s="39"/>
      <c r="AK241" s="39"/>
      <c r="AL241" s="39"/>
      <c r="AM241" s="39"/>
      <c r="AN241" s="39"/>
      <c r="AO241" s="39"/>
      <c r="AP241" s="39"/>
      <c r="AQ241" s="39"/>
      <c r="AR241" s="39"/>
      <c r="AS241" s="39"/>
      <c r="AT241" s="39"/>
      <c r="AU241" s="39"/>
      <c r="AV241" s="39"/>
      <c r="AW241" s="39"/>
      <c r="AX241" s="39"/>
      <c r="AY241" s="39"/>
      <c r="AZ241" s="39"/>
    </row>
    <row r="242" spans="27:52" ht="28.8" x14ac:dyDescent="0.55000000000000004">
      <c r="AA242" s="39"/>
      <c r="AB242" s="39"/>
      <c r="AC242" s="39"/>
      <c r="AD242" s="39"/>
      <c r="AE242" s="39"/>
      <c r="AF242" s="39"/>
      <c r="AG242" s="39"/>
      <c r="AH242" s="39"/>
      <c r="AI242" s="39"/>
      <c r="AJ242" s="39"/>
      <c r="AK242" s="39"/>
      <c r="AL242" s="39"/>
      <c r="AM242" s="39"/>
      <c r="AN242" s="39"/>
      <c r="AO242" s="39"/>
      <c r="AP242" s="39"/>
      <c r="AQ242" s="39"/>
      <c r="AR242" s="39"/>
      <c r="AS242" s="39"/>
      <c r="AT242" s="39"/>
      <c r="AU242" s="39"/>
      <c r="AV242" s="39"/>
      <c r="AW242" s="39"/>
      <c r="AX242" s="39"/>
      <c r="AY242" s="39"/>
      <c r="AZ242" s="39"/>
    </row>
    <row r="243" spans="27:52" ht="28.8" x14ac:dyDescent="0.55000000000000004">
      <c r="AA243" s="39"/>
      <c r="AB243" s="39"/>
      <c r="AC243" s="39"/>
      <c r="AD243" s="39"/>
      <c r="AE243" s="39"/>
      <c r="AF243" s="39"/>
      <c r="AG243" s="39"/>
      <c r="AH243" s="39"/>
      <c r="AI243" s="39"/>
      <c r="AJ243" s="39"/>
      <c r="AK243" s="39"/>
      <c r="AL243" s="39"/>
      <c r="AM243" s="39"/>
      <c r="AN243" s="39"/>
      <c r="AO243" s="39"/>
      <c r="AP243" s="39"/>
      <c r="AQ243" s="39"/>
      <c r="AR243" s="39"/>
      <c r="AS243" s="39"/>
      <c r="AT243" s="39"/>
      <c r="AU243" s="39"/>
      <c r="AV243" s="39"/>
      <c r="AW243" s="39"/>
      <c r="AX243" s="39"/>
      <c r="AY243" s="39"/>
      <c r="AZ243" s="39"/>
    </row>
    <row r="244" spans="27:52" ht="28.8" x14ac:dyDescent="0.55000000000000004">
      <c r="AA244" s="39"/>
      <c r="AB244" s="39"/>
      <c r="AC244" s="39"/>
      <c r="AD244" s="39"/>
      <c r="AE244" s="39"/>
      <c r="AF244" s="39"/>
      <c r="AG244" s="39"/>
      <c r="AH244" s="39"/>
      <c r="AI244" s="39"/>
      <c r="AJ244" s="39"/>
      <c r="AK244" s="39"/>
      <c r="AL244" s="39"/>
      <c r="AM244" s="39"/>
      <c r="AN244" s="39"/>
      <c r="AO244" s="39"/>
      <c r="AP244" s="39"/>
      <c r="AQ244" s="39"/>
      <c r="AR244" s="39"/>
      <c r="AS244" s="39"/>
      <c r="AT244" s="39"/>
      <c r="AU244" s="39"/>
      <c r="AV244" s="39"/>
      <c r="AW244" s="39"/>
      <c r="AX244" s="39"/>
      <c r="AY244" s="39"/>
      <c r="AZ244" s="39"/>
    </row>
    <row r="245" spans="27:52" ht="28.8" x14ac:dyDescent="0.55000000000000004">
      <c r="AA245" s="39"/>
      <c r="AB245" s="39"/>
      <c r="AC245" s="39"/>
      <c r="AD245" s="39"/>
      <c r="AE245" s="39"/>
      <c r="AF245" s="39"/>
      <c r="AG245" s="39"/>
      <c r="AH245" s="39"/>
      <c r="AI245" s="39"/>
      <c r="AJ245" s="39"/>
      <c r="AK245" s="39"/>
      <c r="AL245" s="39"/>
      <c r="AM245" s="39"/>
      <c r="AN245" s="39"/>
      <c r="AO245" s="39"/>
      <c r="AP245" s="39"/>
      <c r="AQ245" s="39"/>
      <c r="AR245" s="39"/>
      <c r="AS245" s="39"/>
      <c r="AT245" s="39"/>
      <c r="AU245" s="39"/>
      <c r="AV245" s="39"/>
      <c r="AW245" s="39"/>
      <c r="AX245" s="39"/>
      <c r="AY245" s="39"/>
      <c r="AZ245" s="39"/>
    </row>
    <row r="246" spans="27:52" ht="28.8" x14ac:dyDescent="0.55000000000000004">
      <c r="AA246" s="39"/>
      <c r="AB246" s="39"/>
      <c r="AC246" s="39"/>
      <c r="AD246" s="39"/>
      <c r="AE246" s="39"/>
      <c r="AF246" s="39"/>
      <c r="AG246" s="39"/>
      <c r="AH246" s="39"/>
      <c r="AI246" s="39"/>
      <c r="AJ246" s="39"/>
      <c r="AK246" s="39"/>
      <c r="AL246" s="39"/>
      <c r="AM246" s="39"/>
      <c r="AN246" s="39"/>
      <c r="AO246" s="39"/>
      <c r="AP246" s="39"/>
      <c r="AQ246" s="39"/>
      <c r="AR246" s="39"/>
      <c r="AS246" s="39"/>
      <c r="AT246" s="39"/>
      <c r="AU246" s="39"/>
      <c r="AV246" s="39"/>
      <c r="AW246" s="39"/>
      <c r="AX246" s="39"/>
      <c r="AY246" s="39"/>
      <c r="AZ246" s="39"/>
    </row>
    <row r="247" spans="27:52" ht="28.8" x14ac:dyDescent="0.55000000000000004">
      <c r="AA247" s="39"/>
      <c r="AB247" s="39"/>
      <c r="AC247" s="39"/>
      <c r="AD247" s="39"/>
      <c r="AE247" s="39"/>
      <c r="AF247" s="39"/>
      <c r="AG247" s="39"/>
      <c r="AH247" s="39"/>
      <c r="AI247" s="39"/>
      <c r="AJ247" s="39"/>
      <c r="AK247" s="39"/>
      <c r="AL247" s="39"/>
      <c r="AM247" s="39"/>
      <c r="AN247" s="39"/>
      <c r="AO247" s="39"/>
      <c r="AP247" s="39"/>
      <c r="AQ247" s="39"/>
      <c r="AR247" s="39"/>
      <c r="AS247" s="39"/>
      <c r="AT247" s="39"/>
      <c r="AU247" s="39"/>
      <c r="AV247" s="39"/>
      <c r="AW247" s="39"/>
      <c r="AX247" s="39"/>
      <c r="AY247" s="39"/>
      <c r="AZ247" s="39"/>
    </row>
    <row r="248" spans="27:52" ht="28.8" x14ac:dyDescent="0.55000000000000004">
      <c r="AA248" s="39"/>
      <c r="AB248" s="39"/>
      <c r="AC248" s="39"/>
      <c r="AD248" s="39"/>
      <c r="AE248" s="39"/>
      <c r="AF248" s="39"/>
      <c r="AG248" s="39"/>
      <c r="AH248" s="39"/>
      <c r="AI248" s="39"/>
      <c r="AJ248" s="39"/>
      <c r="AK248" s="39"/>
      <c r="AL248" s="39"/>
      <c r="AM248" s="39"/>
      <c r="AN248" s="39"/>
      <c r="AO248" s="39"/>
      <c r="AP248" s="39"/>
      <c r="AQ248" s="39"/>
      <c r="AR248" s="39"/>
      <c r="AS248" s="39"/>
      <c r="AT248" s="39"/>
      <c r="AU248" s="39"/>
      <c r="AV248" s="39"/>
      <c r="AW248" s="39"/>
      <c r="AX248" s="39"/>
      <c r="AY248" s="39"/>
      <c r="AZ248" s="39"/>
    </row>
    <row r="249" spans="27:52" ht="28.8" x14ac:dyDescent="0.55000000000000004">
      <c r="AA249" s="39"/>
      <c r="AB249" s="39"/>
      <c r="AC249" s="39"/>
      <c r="AD249" s="39"/>
      <c r="AE249" s="39"/>
      <c r="AF249" s="39"/>
      <c r="AG249" s="39"/>
      <c r="AH249" s="39"/>
      <c r="AI249" s="39"/>
      <c r="AJ249" s="39"/>
      <c r="AK249" s="39"/>
      <c r="AL249" s="39"/>
      <c r="AM249" s="39"/>
      <c r="AN249" s="39"/>
      <c r="AO249" s="39"/>
      <c r="AP249" s="39"/>
      <c r="AQ249" s="39"/>
      <c r="AR249" s="39"/>
      <c r="AS249" s="39"/>
      <c r="AT249" s="39"/>
      <c r="AU249" s="39"/>
      <c r="AV249" s="39"/>
      <c r="AW249" s="39"/>
      <c r="AX249" s="39"/>
      <c r="AY249" s="39"/>
      <c r="AZ249" s="39"/>
    </row>
    <row r="250" spans="27:52" ht="28.8" x14ac:dyDescent="0.55000000000000004">
      <c r="AA250" s="39"/>
      <c r="AB250" s="39"/>
      <c r="AC250" s="39"/>
      <c r="AD250" s="39"/>
      <c r="AE250" s="39"/>
      <c r="AF250" s="39"/>
      <c r="AG250" s="39"/>
      <c r="AH250" s="39"/>
      <c r="AI250" s="39"/>
      <c r="AJ250" s="39"/>
      <c r="AK250" s="39"/>
      <c r="AL250" s="39"/>
      <c r="AM250" s="39"/>
      <c r="AN250" s="39"/>
      <c r="AO250" s="39"/>
      <c r="AP250" s="39"/>
      <c r="AQ250" s="39"/>
      <c r="AR250" s="39"/>
      <c r="AS250" s="39"/>
      <c r="AT250" s="39"/>
      <c r="AU250" s="39"/>
      <c r="AV250" s="39"/>
      <c r="AW250" s="39"/>
      <c r="AX250" s="39"/>
      <c r="AY250" s="39"/>
      <c r="AZ250" s="39"/>
    </row>
    <row r="251" spans="27:52" ht="28.8" x14ac:dyDescent="0.55000000000000004">
      <c r="AA251" s="39"/>
      <c r="AB251" s="39"/>
      <c r="AC251" s="39"/>
      <c r="AD251" s="39"/>
      <c r="AE251" s="39"/>
      <c r="AF251" s="39"/>
      <c r="AG251" s="39"/>
      <c r="AH251" s="39"/>
      <c r="AI251" s="39"/>
      <c r="AJ251" s="39"/>
      <c r="AK251" s="39"/>
      <c r="AL251" s="39"/>
      <c r="AM251" s="39"/>
      <c r="AN251" s="39"/>
      <c r="AO251" s="39"/>
      <c r="AP251" s="39"/>
      <c r="AQ251" s="39"/>
      <c r="AR251" s="39"/>
      <c r="AS251" s="39"/>
      <c r="AT251" s="39"/>
      <c r="AU251" s="39"/>
      <c r="AV251" s="39"/>
      <c r="AW251" s="39"/>
      <c r="AX251" s="39"/>
      <c r="AY251" s="39"/>
      <c r="AZ251" s="39"/>
    </row>
    <row r="252" spans="27:52" ht="28.8" x14ac:dyDescent="0.55000000000000004">
      <c r="AA252" s="39"/>
      <c r="AB252" s="39"/>
      <c r="AC252" s="39"/>
      <c r="AD252" s="39"/>
      <c r="AE252" s="39"/>
      <c r="AF252" s="39"/>
      <c r="AG252" s="39"/>
      <c r="AH252" s="39"/>
      <c r="AI252" s="39"/>
      <c r="AJ252" s="39"/>
      <c r="AK252" s="39"/>
      <c r="AL252" s="39"/>
      <c r="AM252" s="39"/>
      <c r="AN252" s="39"/>
      <c r="AO252" s="39"/>
      <c r="AP252" s="39"/>
      <c r="AQ252" s="39"/>
      <c r="AR252" s="39"/>
      <c r="AS252" s="39"/>
      <c r="AT252" s="39"/>
      <c r="AU252" s="39"/>
      <c r="AV252" s="39"/>
      <c r="AW252" s="39"/>
      <c r="AX252" s="39"/>
      <c r="AY252" s="39"/>
      <c r="AZ252" s="39"/>
    </row>
    <row r="253" spans="27:52" ht="28.8" x14ac:dyDescent="0.55000000000000004">
      <c r="AA253" s="39"/>
      <c r="AB253" s="39"/>
      <c r="AC253" s="39"/>
      <c r="AD253" s="39"/>
      <c r="AE253" s="39"/>
      <c r="AF253" s="39"/>
      <c r="AG253" s="39"/>
      <c r="AH253" s="39"/>
      <c r="AI253" s="39"/>
      <c r="AJ253" s="39"/>
      <c r="AK253" s="39"/>
      <c r="AL253" s="39"/>
      <c r="AM253" s="39"/>
      <c r="AN253" s="39"/>
      <c r="AO253" s="39"/>
      <c r="AP253" s="39"/>
      <c r="AQ253" s="39"/>
      <c r="AR253" s="39"/>
      <c r="AS253" s="39"/>
      <c r="AT253" s="39"/>
      <c r="AU253" s="39"/>
      <c r="AV253" s="39"/>
      <c r="AW253" s="39"/>
      <c r="AX253" s="39"/>
      <c r="AY253" s="39"/>
      <c r="AZ253" s="39"/>
    </row>
    <row r="254" spans="27:52" ht="28.8" x14ac:dyDescent="0.55000000000000004">
      <c r="AA254" s="39"/>
      <c r="AB254" s="39"/>
      <c r="AC254" s="39"/>
      <c r="AD254" s="39"/>
      <c r="AE254" s="39"/>
      <c r="AF254" s="39"/>
      <c r="AG254" s="39"/>
      <c r="AH254" s="39"/>
      <c r="AI254" s="39"/>
      <c r="AJ254" s="39"/>
      <c r="AK254" s="39"/>
      <c r="AL254" s="39"/>
      <c r="AM254" s="39"/>
      <c r="AN254" s="39"/>
      <c r="AO254" s="39"/>
      <c r="AP254" s="39"/>
      <c r="AQ254" s="39"/>
      <c r="AR254" s="39"/>
      <c r="AS254" s="39"/>
      <c r="AT254" s="39"/>
      <c r="AU254" s="39"/>
      <c r="AV254" s="39"/>
      <c r="AW254" s="39"/>
      <c r="AX254" s="39"/>
      <c r="AY254" s="39"/>
      <c r="AZ254" s="39"/>
    </row>
    <row r="255" spans="27:52" ht="28.8" x14ac:dyDescent="0.55000000000000004">
      <c r="AA255" s="39"/>
      <c r="AB255" s="39"/>
      <c r="AC255" s="39"/>
      <c r="AD255" s="39"/>
      <c r="AE255" s="39"/>
      <c r="AF255" s="39"/>
      <c r="AG255" s="39"/>
      <c r="AH255" s="39"/>
      <c r="AI255" s="39"/>
      <c r="AJ255" s="39"/>
      <c r="AK255" s="39"/>
      <c r="AL255" s="39"/>
      <c r="AM255" s="39"/>
      <c r="AN255" s="39"/>
      <c r="AO255" s="39"/>
      <c r="AP255" s="39"/>
      <c r="AQ255" s="39"/>
      <c r="AR255" s="39"/>
      <c r="AS255" s="39"/>
      <c r="AT255" s="39"/>
      <c r="AU255" s="39"/>
      <c r="AV255" s="39"/>
      <c r="AW255" s="39"/>
      <c r="AX255" s="39"/>
      <c r="AY255" s="39"/>
      <c r="AZ255" s="39"/>
    </row>
    <row r="256" spans="27:52" ht="28.8" x14ac:dyDescent="0.55000000000000004">
      <c r="AA256" s="39"/>
      <c r="AB256" s="39"/>
      <c r="AC256" s="39"/>
      <c r="AD256" s="39"/>
      <c r="AE256" s="39"/>
      <c r="AF256" s="39"/>
      <c r="AG256" s="39"/>
      <c r="AH256" s="39"/>
      <c r="AI256" s="39"/>
      <c r="AJ256" s="39"/>
      <c r="AK256" s="39"/>
      <c r="AL256" s="39"/>
      <c r="AM256" s="39"/>
      <c r="AN256" s="39"/>
      <c r="AO256" s="39"/>
      <c r="AP256" s="39"/>
      <c r="AQ256" s="39"/>
      <c r="AR256" s="39"/>
      <c r="AS256" s="39"/>
      <c r="AT256" s="39"/>
      <c r="AU256" s="39"/>
      <c r="AV256" s="39"/>
      <c r="AW256" s="39"/>
      <c r="AX256" s="39"/>
      <c r="AY256" s="39"/>
      <c r="AZ256" s="39"/>
    </row>
    <row r="257" spans="27:52" ht="28.8" x14ac:dyDescent="0.55000000000000004">
      <c r="AA257" s="39"/>
      <c r="AB257" s="39"/>
      <c r="AC257" s="39"/>
      <c r="AD257" s="39"/>
      <c r="AE257" s="39"/>
      <c r="AF257" s="39"/>
      <c r="AG257" s="39"/>
      <c r="AH257" s="39"/>
      <c r="AI257" s="39"/>
      <c r="AJ257" s="39"/>
      <c r="AK257" s="39"/>
      <c r="AL257" s="39"/>
      <c r="AM257" s="39"/>
      <c r="AN257" s="39"/>
      <c r="AO257" s="39"/>
      <c r="AP257" s="39"/>
      <c r="AQ257" s="39"/>
      <c r="AR257" s="39"/>
      <c r="AS257" s="39"/>
      <c r="AT257" s="39"/>
      <c r="AU257" s="39"/>
      <c r="AV257" s="39"/>
      <c r="AW257" s="39"/>
      <c r="AX257" s="39"/>
      <c r="AY257" s="39"/>
      <c r="AZ257" s="39"/>
    </row>
    <row r="258" spans="27:52" ht="28.8" x14ac:dyDescent="0.55000000000000004">
      <c r="AA258" s="39"/>
      <c r="AB258" s="39"/>
      <c r="AC258" s="39"/>
      <c r="AD258" s="39"/>
      <c r="AE258" s="39"/>
      <c r="AF258" s="39"/>
      <c r="AG258" s="39"/>
      <c r="AH258" s="39"/>
      <c r="AI258" s="39"/>
      <c r="AJ258" s="39"/>
      <c r="AK258" s="39"/>
      <c r="AL258" s="39"/>
      <c r="AM258" s="39"/>
      <c r="AN258" s="39"/>
      <c r="AO258" s="39"/>
      <c r="AP258" s="39"/>
      <c r="AQ258" s="39"/>
      <c r="AR258" s="39"/>
      <c r="AS258" s="39"/>
      <c r="AT258" s="39"/>
      <c r="AU258" s="39"/>
      <c r="AV258" s="39"/>
      <c r="AW258" s="39"/>
      <c r="AX258" s="39"/>
      <c r="AY258" s="39"/>
      <c r="AZ258" s="39"/>
    </row>
    <row r="259" spans="27:52" ht="28.8" x14ac:dyDescent="0.55000000000000004">
      <c r="AA259" s="39"/>
      <c r="AB259" s="39"/>
      <c r="AC259" s="39"/>
      <c r="AD259" s="39"/>
      <c r="AE259" s="39"/>
      <c r="AF259" s="39"/>
      <c r="AG259" s="39"/>
      <c r="AH259" s="39"/>
      <c r="AI259" s="39"/>
      <c r="AJ259" s="39"/>
      <c r="AK259" s="39"/>
      <c r="AL259" s="39"/>
      <c r="AM259" s="39"/>
      <c r="AN259" s="39"/>
      <c r="AO259" s="39"/>
      <c r="AP259" s="39"/>
      <c r="AQ259" s="39"/>
      <c r="AR259" s="39"/>
      <c r="AS259" s="39"/>
      <c r="AT259" s="39"/>
      <c r="AU259" s="39"/>
      <c r="AV259" s="39"/>
      <c r="AW259" s="39"/>
      <c r="AX259" s="39"/>
      <c r="AY259" s="39"/>
      <c r="AZ259" s="39"/>
    </row>
    <row r="260" spans="27:52" ht="28.8" x14ac:dyDescent="0.55000000000000004">
      <c r="AA260" s="39"/>
      <c r="AB260" s="39"/>
      <c r="AC260" s="39"/>
      <c r="AD260" s="39"/>
      <c r="AE260" s="39"/>
      <c r="AF260" s="39"/>
      <c r="AG260" s="39"/>
      <c r="AH260" s="39"/>
      <c r="AI260" s="39"/>
      <c r="AJ260" s="39"/>
      <c r="AK260" s="39"/>
      <c r="AL260" s="39"/>
      <c r="AM260" s="39"/>
      <c r="AN260" s="39"/>
      <c r="AO260" s="39"/>
      <c r="AP260" s="39"/>
      <c r="AQ260" s="39"/>
      <c r="AR260" s="39"/>
      <c r="AS260" s="39"/>
      <c r="AT260" s="39"/>
      <c r="AU260" s="39"/>
      <c r="AV260" s="39"/>
      <c r="AW260" s="39"/>
      <c r="AX260" s="39"/>
      <c r="AY260" s="39"/>
      <c r="AZ260" s="39"/>
    </row>
    <row r="261" spans="27:52" ht="28.8" x14ac:dyDescent="0.55000000000000004">
      <c r="AA261" s="39"/>
      <c r="AB261" s="39"/>
      <c r="AC261" s="39"/>
      <c r="AD261" s="39"/>
      <c r="AE261" s="39"/>
      <c r="AF261" s="39"/>
      <c r="AG261" s="39"/>
      <c r="AH261" s="39"/>
      <c r="AI261" s="39"/>
      <c r="AJ261" s="39"/>
      <c r="AK261" s="39"/>
      <c r="AL261" s="39"/>
      <c r="AM261" s="39"/>
      <c r="AN261" s="39"/>
      <c r="AO261" s="39"/>
      <c r="AP261" s="39"/>
      <c r="AQ261" s="39"/>
      <c r="AR261" s="39"/>
      <c r="AS261" s="39"/>
      <c r="AT261" s="39"/>
      <c r="AU261" s="39"/>
      <c r="AV261" s="39"/>
      <c r="AW261" s="39"/>
      <c r="AX261" s="39"/>
      <c r="AY261" s="39"/>
      <c r="AZ261" s="39"/>
    </row>
    <row r="262" spans="27:52" ht="28.8" x14ac:dyDescent="0.55000000000000004">
      <c r="AA262" s="39"/>
      <c r="AB262" s="39"/>
      <c r="AC262" s="39"/>
      <c r="AD262" s="39"/>
      <c r="AE262" s="39"/>
      <c r="AF262" s="39"/>
      <c r="AG262" s="39"/>
      <c r="AH262" s="39"/>
      <c r="AI262" s="39"/>
      <c r="AJ262" s="39"/>
      <c r="AK262" s="39"/>
      <c r="AL262" s="39"/>
      <c r="AM262" s="39"/>
      <c r="AN262" s="39"/>
      <c r="AO262" s="39"/>
      <c r="AP262" s="39"/>
      <c r="AQ262" s="39"/>
      <c r="AR262" s="39"/>
      <c r="AS262" s="39"/>
      <c r="AT262" s="39"/>
      <c r="AU262" s="39"/>
      <c r="AV262" s="39"/>
      <c r="AW262" s="39"/>
      <c r="AX262" s="39"/>
      <c r="AY262" s="39"/>
      <c r="AZ262" s="39"/>
    </row>
    <row r="263" spans="27:52" ht="28.8" x14ac:dyDescent="0.55000000000000004">
      <c r="AA263" s="39"/>
      <c r="AB263" s="39"/>
      <c r="AC263" s="39"/>
      <c r="AD263" s="39"/>
      <c r="AE263" s="39"/>
      <c r="AF263" s="39"/>
      <c r="AG263" s="39"/>
      <c r="AH263" s="39"/>
      <c r="AI263" s="39"/>
      <c r="AJ263" s="39"/>
      <c r="AK263" s="39"/>
      <c r="AL263" s="39"/>
      <c r="AM263" s="39"/>
      <c r="AN263" s="39"/>
      <c r="AO263" s="39"/>
      <c r="AP263" s="39"/>
      <c r="AQ263" s="39"/>
      <c r="AR263" s="39"/>
      <c r="AS263" s="39"/>
      <c r="AT263" s="39"/>
      <c r="AU263" s="39"/>
      <c r="AV263" s="39"/>
      <c r="AW263" s="39"/>
      <c r="AX263" s="39"/>
      <c r="AY263" s="39"/>
      <c r="AZ263" s="39"/>
    </row>
    <row r="264" spans="27:52" ht="28.8" x14ac:dyDescent="0.55000000000000004">
      <c r="AA264" s="39"/>
      <c r="AB264" s="39"/>
      <c r="AC264" s="39"/>
      <c r="AD264" s="39"/>
      <c r="AE264" s="39"/>
      <c r="AF264" s="39"/>
      <c r="AG264" s="39"/>
      <c r="AH264" s="39"/>
      <c r="AI264" s="39"/>
      <c r="AJ264" s="39"/>
      <c r="AK264" s="39"/>
      <c r="AL264" s="39"/>
      <c r="AM264" s="39"/>
      <c r="AN264" s="39"/>
      <c r="AO264" s="39"/>
      <c r="AP264" s="39"/>
      <c r="AQ264" s="39"/>
      <c r="AR264" s="39"/>
      <c r="AS264" s="39"/>
      <c r="AT264" s="39"/>
      <c r="AU264" s="39"/>
      <c r="AV264" s="39"/>
      <c r="AW264" s="39"/>
      <c r="AX264" s="39"/>
      <c r="AY264" s="39"/>
      <c r="AZ264" s="39"/>
    </row>
    <row r="265" spans="27:52" ht="28.8" x14ac:dyDescent="0.55000000000000004">
      <c r="AA265" s="39"/>
      <c r="AB265" s="39"/>
      <c r="AC265" s="39"/>
      <c r="AD265" s="39"/>
      <c r="AE265" s="39"/>
      <c r="AF265" s="39"/>
      <c r="AG265" s="39"/>
      <c r="AH265" s="39"/>
      <c r="AI265" s="39"/>
      <c r="AJ265" s="39"/>
      <c r="AK265" s="39"/>
      <c r="AL265" s="39"/>
      <c r="AM265" s="39"/>
      <c r="AN265" s="39"/>
      <c r="AO265" s="39"/>
      <c r="AP265" s="39"/>
      <c r="AQ265" s="39"/>
      <c r="AR265" s="39"/>
      <c r="AS265" s="39"/>
      <c r="AT265" s="39"/>
      <c r="AU265" s="39"/>
      <c r="AV265" s="39"/>
      <c r="AW265" s="39"/>
      <c r="AX265" s="39"/>
      <c r="AY265" s="39"/>
      <c r="AZ265" s="39"/>
    </row>
    <row r="266" spans="27:52" ht="28.8" x14ac:dyDescent="0.55000000000000004">
      <c r="AA266" s="39"/>
      <c r="AB266" s="39"/>
      <c r="AC266" s="39"/>
      <c r="AD266" s="39"/>
      <c r="AE266" s="39"/>
      <c r="AF266" s="39"/>
      <c r="AG266" s="39"/>
      <c r="AH266" s="39"/>
      <c r="AI266" s="39"/>
      <c r="AJ266" s="39"/>
      <c r="AK266" s="39"/>
      <c r="AL266" s="39"/>
      <c r="AM266" s="39"/>
      <c r="AN266" s="39"/>
      <c r="AO266" s="39"/>
      <c r="AP266" s="39"/>
      <c r="AQ266" s="39"/>
      <c r="AR266" s="39"/>
      <c r="AS266" s="39"/>
      <c r="AT266" s="39"/>
      <c r="AU266" s="39"/>
      <c r="AV266" s="39"/>
      <c r="AW266" s="39"/>
      <c r="AX266" s="39"/>
      <c r="AY266" s="39"/>
      <c r="AZ266" s="39"/>
    </row>
    <row r="267" spans="27:52" ht="28.8" x14ac:dyDescent="0.55000000000000004">
      <c r="AA267" s="39"/>
      <c r="AB267" s="39"/>
      <c r="AC267" s="39"/>
      <c r="AD267" s="39"/>
      <c r="AE267" s="39"/>
      <c r="AF267" s="39"/>
      <c r="AG267" s="39"/>
      <c r="AH267" s="39"/>
      <c r="AI267" s="39"/>
      <c r="AJ267" s="39"/>
      <c r="AK267" s="39"/>
      <c r="AL267" s="39"/>
      <c r="AM267" s="39"/>
      <c r="AN267" s="39"/>
      <c r="AO267" s="39"/>
      <c r="AP267" s="39"/>
      <c r="AQ267" s="39"/>
      <c r="AR267" s="39"/>
      <c r="AS267" s="39"/>
      <c r="AT267" s="39"/>
      <c r="AU267" s="39"/>
      <c r="AV267" s="39"/>
      <c r="AW267" s="39"/>
      <c r="AX267" s="39"/>
      <c r="AY267" s="39"/>
      <c r="AZ267" s="39"/>
    </row>
    <row r="268" spans="27:52" ht="28.8" x14ac:dyDescent="0.55000000000000004">
      <c r="AA268" s="39"/>
      <c r="AB268" s="39"/>
      <c r="AC268" s="39"/>
      <c r="AD268" s="39"/>
      <c r="AE268" s="39"/>
      <c r="AF268" s="39"/>
      <c r="AG268" s="39"/>
      <c r="AH268" s="39"/>
      <c r="AI268" s="39"/>
      <c r="AJ268" s="39"/>
      <c r="AK268" s="39"/>
      <c r="AL268" s="39"/>
      <c r="AM268" s="39"/>
      <c r="AN268" s="39"/>
      <c r="AO268" s="39"/>
      <c r="AP268" s="39"/>
      <c r="AQ268" s="39"/>
      <c r="AR268" s="39"/>
      <c r="AS268" s="39"/>
      <c r="AT268" s="39"/>
      <c r="AU268" s="39"/>
      <c r="AV268" s="39"/>
      <c r="AW268" s="39"/>
      <c r="AX268" s="39"/>
      <c r="AY268" s="39"/>
      <c r="AZ268" s="39"/>
    </row>
    <row r="269" spans="27:52" ht="28.8" x14ac:dyDescent="0.55000000000000004">
      <c r="AA269" s="39"/>
      <c r="AB269" s="39"/>
      <c r="AC269" s="39"/>
      <c r="AD269" s="39"/>
      <c r="AE269" s="39"/>
      <c r="AF269" s="39"/>
      <c r="AG269" s="39"/>
      <c r="AH269" s="39"/>
      <c r="AI269" s="39"/>
      <c r="AJ269" s="39"/>
      <c r="AK269" s="39"/>
      <c r="AL269" s="39"/>
      <c r="AM269" s="39"/>
      <c r="AN269" s="39"/>
      <c r="AO269" s="39"/>
      <c r="AP269" s="39"/>
      <c r="AQ269" s="39"/>
      <c r="AR269" s="39"/>
      <c r="AS269" s="39"/>
      <c r="AT269" s="39"/>
      <c r="AU269" s="39"/>
      <c r="AV269" s="39"/>
      <c r="AW269" s="39"/>
      <c r="AX269" s="39"/>
      <c r="AY269" s="39"/>
      <c r="AZ269" s="39"/>
    </row>
    <row r="270" spans="27:52" ht="28.8" x14ac:dyDescent="0.55000000000000004">
      <c r="AA270" s="39"/>
      <c r="AB270" s="39"/>
      <c r="AC270" s="39"/>
      <c r="AD270" s="39"/>
      <c r="AE270" s="39"/>
      <c r="AF270" s="39"/>
      <c r="AG270" s="39"/>
      <c r="AH270" s="39"/>
      <c r="AI270" s="39"/>
      <c r="AJ270" s="39"/>
      <c r="AK270" s="39"/>
      <c r="AL270" s="39"/>
      <c r="AM270" s="39"/>
      <c r="AN270" s="39"/>
      <c r="AO270" s="39"/>
      <c r="AP270" s="39"/>
      <c r="AQ270" s="39"/>
      <c r="AR270" s="39"/>
      <c r="AS270" s="39"/>
      <c r="AT270" s="39"/>
      <c r="AU270" s="39"/>
      <c r="AV270" s="39"/>
      <c r="AW270" s="39"/>
      <c r="AX270" s="39"/>
      <c r="AY270" s="39"/>
      <c r="AZ270" s="39"/>
    </row>
    <row r="271" spans="27:52" ht="28.8" x14ac:dyDescent="0.55000000000000004">
      <c r="AA271" s="39"/>
      <c r="AB271" s="39"/>
      <c r="AC271" s="39"/>
      <c r="AD271" s="39"/>
      <c r="AE271" s="39"/>
      <c r="AF271" s="39"/>
      <c r="AG271" s="39"/>
      <c r="AH271" s="39"/>
      <c r="AI271" s="39"/>
      <c r="AJ271" s="39"/>
      <c r="AK271" s="39"/>
      <c r="AL271" s="39"/>
      <c r="AM271" s="39"/>
      <c r="AN271" s="39"/>
      <c r="AO271" s="39"/>
      <c r="AP271" s="39"/>
      <c r="AQ271" s="39"/>
      <c r="AR271" s="39"/>
      <c r="AS271" s="39"/>
      <c r="AT271" s="39"/>
      <c r="AU271" s="39"/>
      <c r="AV271" s="39"/>
      <c r="AW271" s="39"/>
      <c r="AX271" s="39"/>
      <c r="AY271" s="39"/>
      <c r="AZ271" s="39"/>
    </row>
    <row r="272" spans="27:52" ht="28.8" x14ac:dyDescent="0.55000000000000004">
      <c r="AA272" s="39"/>
      <c r="AB272" s="39"/>
      <c r="AC272" s="39"/>
      <c r="AD272" s="39"/>
      <c r="AE272" s="39"/>
      <c r="AF272" s="39"/>
      <c r="AG272" s="39"/>
      <c r="AH272" s="39"/>
      <c r="AI272" s="39"/>
      <c r="AJ272" s="39"/>
      <c r="AK272" s="39"/>
      <c r="AL272" s="39"/>
      <c r="AM272" s="39"/>
      <c r="AN272" s="39"/>
      <c r="AO272" s="39"/>
      <c r="AP272" s="39"/>
      <c r="AQ272" s="39"/>
      <c r="AR272" s="39"/>
      <c r="AS272" s="39"/>
      <c r="AT272" s="39"/>
      <c r="AU272" s="39"/>
      <c r="AV272" s="39"/>
      <c r="AW272" s="39"/>
      <c r="AX272" s="39"/>
      <c r="AY272" s="39"/>
      <c r="AZ272" s="39"/>
    </row>
    <row r="273" spans="27:52" ht="28.8" x14ac:dyDescent="0.55000000000000004">
      <c r="AA273" s="39"/>
      <c r="AB273" s="39"/>
      <c r="AC273" s="39"/>
      <c r="AD273" s="39"/>
      <c r="AE273" s="39"/>
      <c r="AF273" s="39"/>
      <c r="AG273" s="39"/>
      <c r="AH273" s="39"/>
      <c r="AI273" s="39"/>
      <c r="AJ273" s="39"/>
      <c r="AK273" s="39"/>
      <c r="AL273" s="39"/>
      <c r="AM273" s="39"/>
      <c r="AN273" s="39"/>
      <c r="AO273" s="39"/>
      <c r="AP273" s="39"/>
      <c r="AQ273" s="39"/>
      <c r="AR273" s="39"/>
      <c r="AS273" s="39"/>
      <c r="AT273" s="39"/>
      <c r="AU273" s="39"/>
      <c r="AV273" s="39"/>
      <c r="AW273" s="39"/>
      <c r="AX273" s="39"/>
      <c r="AY273" s="39"/>
      <c r="AZ273" s="39"/>
    </row>
    <row r="274" spans="27:52" ht="28.8" x14ac:dyDescent="0.55000000000000004">
      <c r="AA274" s="39"/>
      <c r="AB274" s="39"/>
      <c r="AC274" s="39"/>
      <c r="AD274" s="39"/>
      <c r="AE274" s="39"/>
      <c r="AF274" s="39"/>
      <c r="AG274" s="39"/>
      <c r="AH274" s="39"/>
      <c r="AI274" s="39"/>
      <c r="AJ274" s="39"/>
      <c r="AK274" s="39"/>
      <c r="AL274" s="39"/>
      <c r="AM274" s="39"/>
      <c r="AN274" s="39"/>
      <c r="AO274" s="39"/>
      <c r="AP274" s="39"/>
      <c r="AQ274" s="39"/>
      <c r="AR274" s="39"/>
      <c r="AS274" s="39"/>
      <c r="AT274" s="39"/>
      <c r="AU274" s="39"/>
      <c r="AV274" s="39"/>
      <c r="AW274" s="39"/>
      <c r="AX274" s="39"/>
      <c r="AY274" s="39"/>
      <c r="AZ274" s="39"/>
    </row>
    <row r="275" spans="27:52" ht="28.8" x14ac:dyDescent="0.55000000000000004">
      <c r="AA275" s="39"/>
      <c r="AB275" s="39"/>
      <c r="AC275" s="39"/>
      <c r="AD275" s="39"/>
      <c r="AE275" s="39"/>
      <c r="AF275" s="39"/>
      <c r="AG275" s="39"/>
      <c r="AH275" s="39"/>
      <c r="AI275" s="39"/>
      <c r="AJ275" s="39"/>
      <c r="AK275" s="39"/>
      <c r="AL275" s="39"/>
      <c r="AM275" s="39"/>
      <c r="AN275" s="39"/>
      <c r="AO275" s="39"/>
      <c r="AP275" s="39"/>
      <c r="AQ275" s="39"/>
      <c r="AR275" s="39"/>
      <c r="AS275" s="39"/>
      <c r="AT275" s="39"/>
      <c r="AU275" s="39"/>
      <c r="AV275" s="39"/>
      <c r="AW275" s="39"/>
      <c r="AX275" s="39"/>
      <c r="AY275" s="39"/>
      <c r="AZ275" s="39"/>
    </row>
    <row r="276" spans="27:52" ht="28.8" x14ac:dyDescent="0.55000000000000004">
      <c r="AA276" s="39"/>
      <c r="AB276" s="39"/>
      <c r="AC276" s="39"/>
      <c r="AD276" s="39"/>
      <c r="AE276" s="39"/>
      <c r="AF276" s="39"/>
      <c r="AG276" s="39"/>
      <c r="AH276" s="39"/>
      <c r="AI276" s="39"/>
      <c r="AJ276" s="39"/>
      <c r="AK276" s="39"/>
      <c r="AL276" s="39"/>
      <c r="AM276" s="39"/>
      <c r="AN276" s="39"/>
      <c r="AO276" s="39"/>
      <c r="AP276" s="39"/>
      <c r="AQ276" s="39"/>
      <c r="AR276" s="39"/>
      <c r="AS276" s="39"/>
      <c r="AT276" s="39"/>
      <c r="AU276" s="39"/>
      <c r="AV276" s="39"/>
      <c r="AW276" s="39"/>
      <c r="AX276" s="39"/>
      <c r="AY276" s="39"/>
      <c r="AZ276" s="39"/>
    </row>
    <row r="277" spans="27:52" ht="28.8" x14ac:dyDescent="0.55000000000000004">
      <c r="AA277" s="39"/>
      <c r="AB277" s="39"/>
      <c r="AC277" s="39"/>
      <c r="AD277" s="39"/>
      <c r="AE277" s="39"/>
      <c r="AF277" s="39"/>
      <c r="AG277" s="39"/>
      <c r="AH277" s="39"/>
      <c r="AI277" s="39"/>
      <c r="AJ277" s="39"/>
      <c r="AK277" s="39"/>
      <c r="AL277" s="39"/>
      <c r="AM277" s="39"/>
      <c r="AN277" s="39"/>
      <c r="AO277" s="39"/>
      <c r="AP277" s="39"/>
      <c r="AQ277" s="39"/>
      <c r="AR277" s="39"/>
      <c r="AS277" s="39"/>
      <c r="AT277" s="39"/>
      <c r="AU277" s="39"/>
      <c r="AV277" s="39"/>
      <c r="AW277" s="39"/>
      <c r="AX277" s="39"/>
      <c r="AY277" s="39"/>
      <c r="AZ277" s="39"/>
    </row>
    <row r="278" spans="27:52" ht="28.8" x14ac:dyDescent="0.55000000000000004">
      <c r="AA278" s="39"/>
      <c r="AB278" s="39"/>
      <c r="AC278" s="39"/>
      <c r="AD278" s="39"/>
      <c r="AE278" s="39"/>
      <c r="AF278" s="39"/>
      <c r="AG278" s="39"/>
      <c r="AH278" s="39"/>
      <c r="AI278" s="39"/>
      <c r="AJ278" s="39"/>
      <c r="AK278" s="39"/>
      <c r="AL278" s="39"/>
      <c r="AM278" s="39"/>
      <c r="AN278" s="39"/>
      <c r="AO278" s="39"/>
      <c r="AP278" s="39"/>
      <c r="AQ278" s="39"/>
      <c r="AR278" s="39"/>
      <c r="AS278" s="39"/>
      <c r="AT278" s="39"/>
      <c r="AU278" s="39"/>
      <c r="AV278" s="39"/>
      <c r="AW278" s="39"/>
      <c r="AX278" s="39"/>
      <c r="AY278" s="39"/>
      <c r="AZ278" s="39"/>
    </row>
    <row r="279" spans="27:52" ht="28.8" x14ac:dyDescent="0.55000000000000004">
      <c r="AA279" s="39"/>
      <c r="AB279" s="39"/>
      <c r="AC279" s="39"/>
      <c r="AD279" s="39"/>
      <c r="AE279" s="39"/>
      <c r="AF279" s="39"/>
      <c r="AG279" s="39"/>
      <c r="AH279" s="39"/>
      <c r="AI279" s="39"/>
      <c r="AJ279" s="39"/>
      <c r="AK279" s="39"/>
      <c r="AL279" s="39"/>
      <c r="AM279" s="39"/>
      <c r="AN279" s="39"/>
      <c r="AO279" s="39"/>
      <c r="AP279" s="39"/>
      <c r="AQ279" s="39"/>
      <c r="AR279" s="39"/>
      <c r="AS279" s="39"/>
      <c r="AT279" s="39"/>
      <c r="AU279" s="39"/>
      <c r="AV279" s="39"/>
      <c r="AW279" s="39"/>
      <c r="AX279" s="39"/>
      <c r="AY279" s="39"/>
      <c r="AZ279" s="39"/>
    </row>
    <row r="280" spans="27:52" ht="28.8" x14ac:dyDescent="0.55000000000000004">
      <c r="AA280" s="39"/>
      <c r="AB280" s="39"/>
      <c r="AC280" s="39"/>
      <c r="AD280" s="39"/>
      <c r="AE280" s="39"/>
      <c r="AF280" s="39"/>
      <c r="AG280" s="39"/>
      <c r="AH280" s="39"/>
      <c r="AI280" s="39"/>
      <c r="AJ280" s="39"/>
      <c r="AK280" s="39"/>
      <c r="AL280" s="39"/>
      <c r="AM280" s="39"/>
      <c r="AN280" s="39"/>
      <c r="AO280" s="39"/>
      <c r="AP280" s="39"/>
      <c r="AQ280" s="39"/>
      <c r="AR280" s="39"/>
      <c r="AS280" s="39"/>
      <c r="AT280" s="39"/>
      <c r="AU280" s="39"/>
      <c r="AV280" s="39"/>
      <c r="AW280" s="39"/>
      <c r="AX280" s="39"/>
      <c r="AY280" s="39"/>
      <c r="AZ280" s="39"/>
    </row>
    <row r="281" spans="27:52" ht="28.8" x14ac:dyDescent="0.55000000000000004">
      <c r="AA281" s="39"/>
      <c r="AB281" s="39"/>
      <c r="AC281" s="39"/>
      <c r="AD281" s="39"/>
      <c r="AE281" s="39"/>
      <c r="AF281" s="39"/>
      <c r="AG281" s="39"/>
      <c r="AH281" s="39"/>
      <c r="AI281" s="39"/>
      <c r="AJ281" s="39"/>
      <c r="AK281" s="39"/>
      <c r="AL281" s="39"/>
      <c r="AM281" s="39"/>
      <c r="AN281" s="39"/>
      <c r="AO281" s="39"/>
      <c r="AP281" s="39"/>
      <c r="AQ281" s="39"/>
      <c r="AR281" s="39"/>
      <c r="AS281" s="39"/>
      <c r="AT281" s="39"/>
      <c r="AU281" s="39"/>
      <c r="AV281" s="39"/>
      <c r="AW281" s="39"/>
      <c r="AX281" s="39"/>
      <c r="AY281" s="39"/>
      <c r="AZ281" s="39"/>
    </row>
    <row r="282" spans="27:52" ht="28.8" x14ac:dyDescent="0.55000000000000004">
      <c r="AA282" s="39"/>
      <c r="AB282" s="39"/>
      <c r="AC282" s="39"/>
      <c r="AD282" s="39"/>
      <c r="AE282" s="39"/>
      <c r="AF282" s="39"/>
      <c r="AG282" s="39"/>
      <c r="AH282" s="39"/>
      <c r="AI282" s="39"/>
      <c r="AJ282" s="39"/>
      <c r="AK282" s="39"/>
      <c r="AL282" s="39"/>
      <c r="AM282" s="39"/>
      <c r="AN282" s="39"/>
      <c r="AO282" s="39"/>
      <c r="AP282" s="39"/>
      <c r="AQ282" s="39"/>
      <c r="AR282" s="39"/>
      <c r="AS282" s="39"/>
      <c r="AT282" s="39"/>
      <c r="AU282" s="39"/>
      <c r="AV282" s="39"/>
      <c r="AW282" s="39"/>
      <c r="AX282" s="39"/>
      <c r="AY282" s="39"/>
      <c r="AZ282" s="39"/>
    </row>
    <row r="283" spans="27:52" ht="28.8" x14ac:dyDescent="0.55000000000000004">
      <c r="AA283" s="39"/>
      <c r="AB283" s="39"/>
      <c r="AC283" s="39"/>
      <c r="AD283" s="39"/>
      <c r="AE283" s="39"/>
      <c r="AF283" s="39"/>
      <c r="AG283" s="39"/>
      <c r="AH283" s="39"/>
      <c r="AI283" s="39"/>
      <c r="AJ283" s="39"/>
      <c r="AK283" s="39"/>
      <c r="AL283" s="39"/>
      <c r="AM283" s="39"/>
      <c r="AN283" s="39"/>
      <c r="AO283" s="39"/>
      <c r="AP283" s="39"/>
      <c r="AQ283" s="39"/>
      <c r="AR283" s="39"/>
      <c r="AS283" s="39"/>
      <c r="AT283" s="39"/>
      <c r="AU283" s="39"/>
      <c r="AV283" s="39"/>
      <c r="AW283" s="39"/>
      <c r="AX283" s="39"/>
      <c r="AY283" s="39"/>
      <c r="AZ283" s="39"/>
    </row>
    <row r="284" spans="27:52" ht="28.8" x14ac:dyDescent="0.55000000000000004">
      <c r="AA284" s="39"/>
      <c r="AB284" s="39"/>
      <c r="AC284" s="39"/>
      <c r="AD284" s="39"/>
      <c r="AE284" s="39"/>
      <c r="AF284" s="39"/>
      <c r="AG284" s="39"/>
      <c r="AH284" s="39"/>
      <c r="AI284" s="39"/>
      <c r="AJ284" s="39"/>
      <c r="AK284" s="39"/>
      <c r="AL284" s="39"/>
      <c r="AM284" s="39"/>
      <c r="AN284" s="39"/>
      <c r="AO284" s="39"/>
      <c r="AP284" s="39"/>
      <c r="AQ284" s="39"/>
      <c r="AR284" s="39"/>
      <c r="AS284" s="39"/>
      <c r="AT284" s="39"/>
      <c r="AU284" s="39"/>
      <c r="AV284" s="39"/>
      <c r="AW284" s="39"/>
      <c r="AX284" s="39"/>
      <c r="AY284" s="39"/>
      <c r="AZ284" s="39"/>
    </row>
    <row r="285" spans="27:52" ht="28.8" x14ac:dyDescent="0.55000000000000004">
      <c r="AA285" s="39"/>
      <c r="AB285" s="39"/>
      <c r="AC285" s="39"/>
      <c r="AD285" s="39"/>
      <c r="AE285" s="39"/>
      <c r="AF285" s="39"/>
      <c r="AG285" s="39"/>
      <c r="AH285" s="39"/>
      <c r="AI285" s="39"/>
      <c r="AJ285" s="39"/>
      <c r="AK285" s="39"/>
      <c r="AL285" s="39"/>
      <c r="AM285" s="39"/>
      <c r="AN285" s="39"/>
      <c r="AO285" s="39"/>
      <c r="AP285" s="39"/>
      <c r="AQ285" s="39"/>
      <c r="AR285" s="39"/>
      <c r="AS285" s="39"/>
      <c r="AT285" s="39"/>
      <c r="AU285" s="39"/>
      <c r="AV285" s="39"/>
      <c r="AW285" s="39"/>
      <c r="AX285" s="39"/>
      <c r="AY285" s="39"/>
      <c r="AZ285" s="39"/>
    </row>
    <row r="286" spans="27:52" ht="28.8" x14ac:dyDescent="0.55000000000000004">
      <c r="AA286" s="39"/>
      <c r="AB286" s="39"/>
      <c r="AC286" s="39"/>
      <c r="AD286" s="39"/>
      <c r="AE286" s="39"/>
      <c r="AF286" s="39"/>
      <c r="AG286" s="39"/>
      <c r="AH286" s="39"/>
      <c r="AI286" s="39"/>
      <c r="AJ286" s="39"/>
      <c r="AK286" s="39"/>
      <c r="AL286" s="39"/>
      <c r="AM286" s="39"/>
      <c r="AN286" s="39"/>
      <c r="AO286" s="39"/>
      <c r="AP286" s="39"/>
      <c r="AQ286" s="39"/>
      <c r="AR286" s="39"/>
      <c r="AS286" s="39"/>
      <c r="AT286" s="39"/>
      <c r="AU286" s="39"/>
      <c r="AV286" s="39"/>
      <c r="AW286" s="39"/>
      <c r="AX286" s="39"/>
      <c r="AY286" s="39"/>
      <c r="AZ286" s="39"/>
    </row>
    <row r="287" spans="27:52" ht="28.8" x14ac:dyDescent="0.55000000000000004">
      <c r="AA287" s="39"/>
      <c r="AB287" s="39"/>
      <c r="AC287" s="39"/>
      <c r="AD287" s="39"/>
      <c r="AE287" s="39"/>
      <c r="AF287" s="39"/>
      <c r="AG287" s="39"/>
      <c r="AH287" s="39"/>
      <c r="AI287" s="39"/>
      <c r="AJ287" s="39"/>
      <c r="AK287" s="39"/>
      <c r="AL287" s="39"/>
      <c r="AM287" s="39"/>
      <c r="AN287" s="39"/>
      <c r="AO287" s="39"/>
      <c r="AP287" s="39"/>
      <c r="AQ287" s="39"/>
      <c r="AR287" s="39"/>
      <c r="AS287" s="39"/>
      <c r="AT287" s="39"/>
      <c r="AU287" s="39"/>
      <c r="AV287" s="39"/>
      <c r="AW287" s="39"/>
      <c r="AX287" s="39"/>
      <c r="AY287" s="39"/>
      <c r="AZ287" s="39"/>
    </row>
    <row r="288" spans="27:52" ht="28.8" x14ac:dyDescent="0.55000000000000004">
      <c r="AA288" s="39"/>
      <c r="AB288" s="39"/>
      <c r="AC288" s="39"/>
      <c r="AD288" s="39"/>
      <c r="AE288" s="39"/>
      <c r="AF288" s="39"/>
      <c r="AG288" s="39"/>
      <c r="AH288" s="39"/>
      <c r="AI288" s="39"/>
      <c r="AJ288" s="39"/>
      <c r="AK288" s="39"/>
      <c r="AL288" s="39"/>
      <c r="AM288" s="39"/>
      <c r="AN288" s="39"/>
      <c r="AO288" s="39"/>
      <c r="AP288" s="39"/>
      <c r="AQ288" s="39"/>
      <c r="AR288" s="39"/>
      <c r="AS288" s="39"/>
      <c r="AT288" s="39"/>
      <c r="AU288" s="39"/>
      <c r="AV288" s="39"/>
      <c r="AW288" s="39"/>
      <c r="AX288" s="39"/>
      <c r="AY288" s="39"/>
      <c r="AZ288" s="39"/>
    </row>
    <row r="289" spans="27:52" ht="28.8" x14ac:dyDescent="0.55000000000000004">
      <c r="AA289" s="39"/>
      <c r="AB289" s="39"/>
      <c r="AC289" s="39"/>
      <c r="AD289" s="39"/>
      <c r="AE289" s="39"/>
      <c r="AF289" s="39"/>
      <c r="AG289" s="39"/>
      <c r="AH289" s="39"/>
      <c r="AI289" s="39"/>
      <c r="AJ289" s="39"/>
      <c r="AK289" s="39"/>
      <c r="AL289" s="39"/>
      <c r="AM289" s="39"/>
      <c r="AN289" s="39"/>
      <c r="AO289" s="39"/>
      <c r="AP289" s="39"/>
      <c r="AQ289" s="39"/>
      <c r="AR289" s="39"/>
      <c r="AS289" s="39"/>
      <c r="AT289" s="39"/>
      <c r="AU289" s="39"/>
      <c r="AV289" s="39"/>
      <c r="AW289" s="39"/>
      <c r="AX289" s="39"/>
      <c r="AY289" s="39"/>
      <c r="AZ289" s="39"/>
    </row>
    <row r="290" spans="27:52" ht="28.8" x14ac:dyDescent="0.55000000000000004">
      <c r="AA290" s="39"/>
      <c r="AB290" s="39"/>
      <c r="AC290" s="39"/>
      <c r="AD290" s="39"/>
      <c r="AE290" s="39"/>
      <c r="AF290" s="39"/>
      <c r="AG290" s="39"/>
      <c r="AH290" s="39"/>
      <c r="AI290" s="39"/>
      <c r="AJ290" s="39"/>
      <c r="AK290" s="39"/>
      <c r="AL290" s="39"/>
      <c r="AM290" s="39"/>
      <c r="AN290" s="39"/>
      <c r="AO290" s="39"/>
      <c r="AP290" s="39"/>
      <c r="AQ290" s="39"/>
      <c r="AR290" s="39"/>
      <c r="AS290" s="39"/>
      <c r="AT290" s="39"/>
      <c r="AU290" s="39"/>
      <c r="AV290" s="39"/>
      <c r="AW290" s="39"/>
      <c r="AX290" s="39"/>
      <c r="AY290" s="39"/>
      <c r="AZ290" s="39"/>
    </row>
    <row r="291" spans="27:52" ht="28.8" x14ac:dyDescent="0.55000000000000004">
      <c r="AA291" s="39"/>
      <c r="AB291" s="39"/>
      <c r="AC291" s="39"/>
      <c r="AD291" s="39"/>
      <c r="AE291" s="39"/>
      <c r="AF291" s="39"/>
      <c r="AG291" s="39"/>
      <c r="AH291" s="39"/>
      <c r="AI291" s="39"/>
      <c r="AJ291" s="39"/>
      <c r="AK291" s="39"/>
      <c r="AL291" s="39"/>
      <c r="AM291" s="39"/>
      <c r="AN291" s="39"/>
      <c r="AO291" s="39"/>
      <c r="AP291" s="39"/>
      <c r="AQ291" s="39"/>
      <c r="AR291" s="39"/>
      <c r="AS291" s="39"/>
      <c r="AT291" s="39"/>
      <c r="AU291" s="39"/>
      <c r="AV291" s="39"/>
      <c r="AW291" s="39"/>
      <c r="AX291" s="39"/>
      <c r="AY291" s="39"/>
      <c r="AZ291" s="39"/>
    </row>
    <row r="292" spans="27:52" ht="28.8" x14ac:dyDescent="0.55000000000000004">
      <c r="AA292" s="39"/>
      <c r="AB292" s="39"/>
      <c r="AC292" s="39"/>
      <c r="AD292" s="39"/>
      <c r="AE292" s="39"/>
      <c r="AF292" s="39"/>
      <c r="AG292" s="39"/>
      <c r="AH292" s="39"/>
      <c r="AI292" s="39"/>
      <c r="AJ292" s="39"/>
      <c r="AK292" s="39"/>
      <c r="AL292" s="39"/>
      <c r="AM292" s="39"/>
      <c r="AN292" s="39"/>
      <c r="AO292" s="39"/>
      <c r="AP292" s="39"/>
      <c r="AQ292" s="39"/>
      <c r="AR292" s="39"/>
      <c r="AS292" s="39"/>
      <c r="AT292" s="39"/>
      <c r="AU292" s="39"/>
      <c r="AV292" s="39"/>
      <c r="AW292" s="39"/>
      <c r="AX292" s="39"/>
      <c r="AY292" s="39"/>
      <c r="AZ292" s="39"/>
    </row>
    <row r="293" spans="27:52" ht="28.8" x14ac:dyDescent="0.55000000000000004">
      <c r="AA293" s="39"/>
      <c r="AB293" s="39"/>
      <c r="AC293" s="39"/>
      <c r="AD293" s="39"/>
      <c r="AE293" s="39"/>
      <c r="AF293" s="39"/>
      <c r="AG293" s="39"/>
      <c r="AH293" s="39"/>
      <c r="AI293" s="39"/>
      <c r="AJ293" s="39"/>
      <c r="AK293" s="39"/>
      <c r="AL293" s="39"/>
      <c r="AM293" s="39"/>
      <c r="AN293" s="39"/>
      <c r="AO293" s="39"/>
      <c r="AP293" s="39"/>
      <c r="AQ293" s="39"/>
      <c r="AR293" s="39"/>
      <c r="AS293" s="39"/>
      <c r="AT293" s="39"/>
      <c r="AU293" s="39"/>
      <c r="AV293" s="39"/>
      <c r="AW293" s="39"/>
      <c r="AX293" s="39"/>
      <c r="AY293" s="39"/>
      <c r="AZ293" s="39"/>
    </row>
    <row r="294" spans="27:52" ht="28.8" x14ac:dyDescent="0.55000000000000004">
      <c r="AA294" s="39"/>
      <c r="AB294" s="39"/>
      <c r="AC294" s="39"/>
      <c r="AD294" s="39"/>
      <c r="AE294" s="39"/>
      <c r="AF294" s="39"/>
      <c r="AG294" s="39"/>
      <c r="AH294" s="39"/>
      <c r="AI294" s="39"/>
      <c r="AJ294" s="39"/>
      <c r="AK294" s="39"/>
      <c r="AL294" s="39"/>
      <c r="AM294" s="39"/>
      <c r="AN294" s="39"/>
      <c r="AO294" s="39"/>
      <c r="AP294" s="39"/>
      <c r="AQ294" s="39"/>
      <c r="AR294" s="39"/>
      <c r="AS294" s="39"/>
      <c r="AT294" s="39"/>
      <c r="AU294" s="39"/>
      <c r="AV294" s="39"/>
      <c r="AW294" s="39"/>
      <c r="AX294" s="39"/>
      <c r="AY294" s="39"/>
      <c r="AZ294" s="39"/>
    </row>
    <row r="295" spans="27:52" ht="28.8" x14ac:dyDescent="0.55000000000000004">
      <c r="AA295" s="39"/>
      <c r="AB295" s="39"/>
      <c r="AC295" s="39"/>
      <c r="AD295" s="39"/>
      <c r="AE295" s="39"/>
      <c r="AF295" s="39"/>
      <c r="AG295" s="39"/>
      <c r="AH295" s="39"/>
      <c r="AI295" s="39"/>
      <c r="AJ295" s="39"/>
      <c r="AK295" s="39"/>
      <c r="AL295" s="39"/>
      <c r="AM295" s="39"/>
      <c r="AN295" s="39"/>
      <c r="AO295" s="39"/>
      <c r="AP295" s="39"/>
      <c r="AQ295" s="39"/>
      <c r="AR295" s="39"/>
      <c r="AS295" s="39"/>
      <c r="AT295" s="39"/>
      <c r="AU295" s="39"/>
      <c r="AV295" s="39"/>
      <c r="AW295" s="39"/>
      <c r="AX295" s="39"/>
      <c r="AY295" s="39"/>
      <c r="AZ295" s="39"/>
    </row>
    <row r="296" spans="27:52" ht="28.8" x14ac:dyDescent="0.55000000000000004">
      <c r="AA296" s="39"/>
      <c r="AB296" s="39"/>
      <c r="AC296" s="39"/>
      <c r="AD296" s="39"/>
      <c r="AE296" s="39"/>
      <c r="AF296" s="39"/>
      <c r="AG296" s="39"/>
      <c r="AH296" s="39"/>
      <c r="AI296" s="39"/>
      <c r="AJ296" s="39"/>
      <c r="AK296" s="39"/>
      <c r="AL296" s="39"/>
      <c r="AM296" s="39"/>
      <c r="AN296" s="39"/>
      <c r="AO296" s="39"/>
      <c r="AP296" s="39"/>
      <c r="AQ296" s="39"/>
      <c r="AR296" s="39"/>
      <c r="AS296" s="39"/>
      <c r="AT296" s="39"/>
      <c r="AU296" s="39"/>
      <c r="AV296" s="39"/>
      <c r="AW296" s="39"/>
      <c r="AX296" s="39"/>
      <c r="AY296" s="39"/>
      <c r="AZ296" s="39"/>
    </row>
    <row r="297" spans="27:52" ht="28.8" x14ac:dyDescent="0.55000000000000004">
      <c r="AA297" s="39"/>
      <c r="AB297" s="39"/>
      <c r="AC297" s="39"/>
      <c r="AD297" s="39"/>
      <c r="AE297" s="39"/>
      <c r="AF297" s="39"/>
      <c r="AG297" s="39"/>
      <c r="AH297" s="39"/>
      <c r="AI297" s="39"/>
      <c r="AJ297" s="39"/>
      <c r="AK297" s="39"/>
      <c r="AL297" s="39"/>
      <c r="AM297" s="39"/>
      <c r="AN297" s="39"/>
      <c r="AO297" s="39"/>
      <c r="AP297" s="39"/>
      <c r="AQ297" s="39"/>
      <c r="AR297" s="39"/>
      <c r="AS297" s="39"/>
      <c r="AT297" s="39"/>
      <c r="AU297" s="39"/>
      <c r="AV297" s="39"/>
      <c r="AW297" s="39"/>
      <c r="AX297" s="39"/>
      <c r="AY297" s="39"/>
      <c r="AZ297" s="39"/>
    </row>
    <row r="298" spans="27:52" ht="28.8" x14ac:dyDescent="0.55000000000000004">
      <c r="AA298" s="39"/>
      <c r="AB298" s="39"/>
      <c r="AC298" s="39"/>
      <c r="AD298" s="39"/>
      <c r="AE298" s="39"/>
      <c r="AF298" s="39"/>
      <c r="AG298" s="39"/>
      <c r="AH298" s="39"/>
      <c r="AI298" s="39"/>
      <c r="AJ298" s="39"/>
      <c r="AK298" s="39"/>
      <c r="AL298" s="39"/>
      <c r="AM298" s="39"/>
      <c r="AN298" s="39"/>
      <c r="AO298" s="39"/>
      <c r="AP298" s="39"/>
      <c r="AQ298" s="39"/>
      <c r="AR298" s="39"/>
      <c r="AS298" s="39"/>
      <c r="AT298" s="39"/>
      <c r="AU298" s="39"/>
      <c r="AV298" s="39"/>
      <c r="AW298" s="39"/>
      <c r="AX298" s="39"/>
      <c r="AY298" s="39"/>
      <c r="AZ298" s="39"/>
    </row>
    <row r="299" spans="27:52" ht="28.8" x14ac:dyDescent="0.55000000000000004">
      <c r="AA299" s="39"/>
      <c r="AB299" s="39"/>
      <c r="AC299" s="39"/>
      <c r="AD299" s="39"/>
      <c r="AE299" s="39"/>
      <c r="AF299" s="39"/>
      <c r="AG299" s="39"/>
      <c r="AH299" s="39"/>
      <c r="AI299" s="39"/>
      <c r="AJ299" s="39"/>
      <c r="AK299" s="39"/>
      <c r="AL299" s="39"/>
      <c r="AM299" s="39"/>
      <c r="AN299" s="39"/>
      <c r="AO299" s="39"/>
      <c r="AP299" s="39"/>
      <c r="AQ299" s="39"/>
      <c r="AR299" s="39"/>
      <c r="AS299" s="39"/>
      <c r="AT299" s="39"/>
      <c r="AU299" s="39"/>
      <c r="AV299" s="39"/>
      <c r="AW299" s="39"/>
      <c r="AX299" s="39"/>
      <c r="AY299" s="39"/>
      <c r="AZ299" s="39"/>
    </row>
    <row r="300" spans="27:52" ht="28.8" x14ac:dyDescent="0.55000000000000004">
      <c r="AA300" s="39"/>
      <c r="AB300" s="39"/>
      <c r="AC300" s="39"/>
      <c r="AD300" s="39"/>
      <c r="AE300" s="39"/>
      <c r="AF300" s="39"/>
      <c r="AG300" s="39"/>
      <c r="AH300" s="39"/>
      <c r="AI300" s="39"/>
      <c r="AJ300" s="39"/>
      <c r="AK300" s="39"/>
      <c r="AL300" s="39"/>
      <c r="AM300" s="39"/>
      <c r="AN300" s="39"/>
      <c r="AO300" s="39"/>
      <c r="AP300" s="39"/>
      <c r="AQ300" s="39"/>
      <c r="AR300" s="39"/>
      <c r="AS300" s="39"/>
      <c r="AT300" s="39"/>
      <c r="AU300" s="39"/>
      <c r="AV300" s="39"/>
      <c r="AW300" s="39"/>
      <c r="AX300" s="39"/>
      <c r="AY300" s="39"/>
      <c r="AZ300" s="39"/>
    </row>
    <row r="301" spans="27:52" ht="28.8" x14ac:dyDescent="0.55000000000000004">
      <c r="AA301" s="39"/>
      <c r="AB301" s="39"/>
      <c r="AC301" s="39"/>
      <c r="AD301" s="39"/>
      <c r="AE301" s="39"/>
      <c r="AF301" s="39"/>
      <c r="AG301" s="39"/>
      <c r="AH301" s="39"/>
      <c r="AI301" s="39"/>
      <c r="AJ301" s="39"/>
      <c r="AK301" s="39"/>
      <c r="AL301" s="39"/>
      <c r="AM301" s="39"/>
      <c r="AN301" s="39"/>
      <c r="AO301" s="39"/>
      <c r="AP301" s="39"/>
      <c r="AQ301" s="39"/>
      <c r="AR301" s="39"/>
      <c r="AS301" s="39"/>
      <c r="AT301" s="39"/>
      <c r="AU301" s="39"/>
      <c r="AV301" s="39"/>
      <c r="AW301" s="39"/>
      <c r="AX301" s="39"/>
      <c r="AY301" s="39"/>
      <c r="AZ301" s="39"/>
    </row>
    <row r="302" spans="27:52" ht="28.8" x14ac:dyDescent="0.55000000000000004">
      <c r="AA302" s="39"/>
      <c r="AB302" s="39"/>
      <c r="AC302" s="39"/>
      <c r="AD302" s="39"/>
      <c r="AE302" s="39"/>
      <c r="AF302" s="39"/>
      <c r="AG302" s="39"/>
      <c r="AH302" s="39"/>
      <c r="AI302" s="39"/>
      <c r="AJ302" s="39"/>
      <c r="AK302" s="39"/>
      <c r="AL302" s="39"/>
      <c r="AM302" s="39"/>
      <c r="AN302" s="39"/>
      <c r="AO302" s="39"/>
      <c r="AP302" s="39"/>
      <c r="AQ302" s="39"/>
      <c r="AR302" s="39"/>
      <c r="AS302" s="39"/>
      <c r="AT302" s="39"/>
      <c r="AU302" s="39"/>
      <c r="AV302" s="39"/>
      <c r="AW302" s="39"/>
      <c r="AX302" s="39"/>
      <c r="AY302" s="39"/>
      <c r="AZ302" s="39"/>
    </row>
    <row r="303" spans="27:52" ht="28.8" x14ac:dyDescent="0.55000000000000004">
      <c r="AA303" s="39"/>
      <c r="AB303" s="39"/>
      <c r="AC303" s="39"/>
      <c r="AD303" s="39"/>
      <c r="AE303" s="39"/>
      <c r="AF303" s="39"/>
      <c r="AG303" s="39"/>
      <c r="AH303" s="39"/>
      <c r="AI303" s="39"/>
      <c r="AJ303" s="39"/>
      <c r="AK303" s="39"/>
      <c r="AL303" s="39"/>
      <c r="AM303" s="39"/>
      <c r="AN303" s="39"/>
      <c r="AO303" s="39"/>
      <c r="AP303" s="39"/>
      <c r="AQ303" s="39"/>
      <c r="AR303" s="39"/>
      <c r="AS303" s="39"/>
      <c r="AT303" s="39"/>
      <c r="AU303" s="39"/>
      <c r="AV303" s="39"/>
      <c r="AW303" s="39"/>
      <c r="AX303" s="39"/>
      <c r="AY303" s="39"/>
      <c r="AZ303" s="39"/>
    </row>
    <row r="304" spans="27:52" ht="28.8" x14ac:dyDescent="0.55000000000000004">
      <c r="AA304" s="39"/>
      <c r="AB304" s="39"/>
      <c r="AC304" s="39"/>
      <c r="AD304" s="39"/>
      <c r="AE304" s="39"/>
      <c r="AF304" s="39"/>
      <c r="AG304" s="39"/>
      <c r="AH304" s="39"/>
      <c r="AI304" s="39"/>
      <c r="AJ304" s="39"/>
      <c r="AK304" s="39"/>
      <c r="AL304" s="39"/>
      <c r="AM304" s="39"/>
      <c r="AN304" s="39"/>
      <c r="AO304" s="39"/>
      <c r="AP304" s="39"/>
      <c r="AQ304" s="39"/>
      <c r="AR304" s="39"/>
      <c r="AS304" s="39"/>
      <c r="AT304" s="39"/>
      <c r="AU304" s="39"/>
      <c r="AV304" s="39"/>
      <c r="AW304" s="39"/>
      <c r="AX304" s="39"/>
      <c r="AY304" s="39"/>
      <c r="AZ304" s="39"/>
    </row>
    <row r="305" spans="27:52" ht="28.8" x14ac:dyDescent="0.55000000000000004">
      <c r="AA305" s="39"/>
      <c r="AB305" s="39"/>
      <c r="AC305" s="39"/>
      <c r="AD305" s="39"/>
      <c r="AE305" s="39"/>
      <c r="AF305" s="39"/>
      <c r="AG305" s="39"/>
      <c r="AH305" s="39"/>
      <c r="AI305" s="39"/>
      <c r="AJ305" s="39"/>
      <c r="AK305" s="39"/>
      <c r="AL305" s="39"/>
      <c r="AM305" s="39"/>
      <c r="AN305" s="39"/>
      <c r="AO305" s="39"/>
      <c r="AP305" s="39"/>
      <c r="AQ305" s="39"/>
      <c r="AR305" s="39"/>
      <c r="AS305" s="39"/>
      <c r="AT305" s="39"/>
      <c r="AU305" s="39"/>
      <c r="AV305" s="39"/>
      <c r="AW305" s="39"/>
      <c r="AX305" s="39"/>
      <c r="AY305" s="39"/>
      <c r="AZ305" s="39"/>
    </row>
    <row r="306" spans="27:52" ht="28.8" x14ac:dyDescent="0.55000000000000004">
      <c r="AA306" s="39"/>
      <c r="AB306" s="39"/>
      <c r="AC306" s="39"/>
      <c r="AD306" s="39"/>
      <c r="AE306" s="39"/>
      <c r="AF306" s="39"/>
      <c r="AG306" s="39"/>
      <c r="AH306" s="39"/>
      <c r="AI306" s="39"/>
      <c r="AJ306" s="39"/>
      <c r="AK306" s="39"/>
      <c r="AL306" s="39"/>
      <c r="AM306" s="39"/>
      <c r="AN306" s="39"/>
      <c r="AO306" s="39"/>
      <c r="AP306" s="39"/>
      <c r="AQ306" s="39"/>
      <c r="AR306" s="39"/>
      <c r="AS306" s="39"/>
      <c r="AT306" s="39"/>
      <c r="AU306" s="39"/>
      <c r="AV306" s="39"/>
      <c r="AW306" s="39"/>
      <c r="AX306" s="39"/>
      <c r="AY306" s="39"/>
      <c r="AZ306" s="39"/>
    </row>
    <row r="307" spans="27:52" ht="28.8" x14ac:dyDescent="0.55000000000000004">
      <c r="AA307" s="39"/>
      <c r="AB307" s="39"/>
      <c r="AC307" s="39"/>
      <c r="AD307" s="39"/>
      <c r="AE307" s="39"/>
      <c r="AF307" s="39"/>
      <c r="AG307" s="39"/>
      <c r="AH307" s="39"/>
      <c r="AI307" s="39"/>
      <c r="AJ307" s="39"/>
      <c r="AK307" s="39"/>
      <c r="AL307" s="39"/>
      <c r="AM307" s="39"/>
      <c r="AN307" s="39"/>
      <c r="AO307" s="39"/>
      <c r="AP307" s="39"/>
      <c r="AQ307" s="39"/>
      <c r="AR307" s="39"/>
      <c r="AS307" s="39"/>
      <c r="AT307" s="39"/>
      <c r="AU307" s="39"/>
      <c r="AV307" s="39"/>
      <c r="AW307" s="39"/>
      <c r="AX307" s="39"/>
      <c r="AY307" s="39"/>
      <c r="AZ307" s="39"/>
    </row>
    <row r="308" spans="27:52" ht="28.8" x14ac:dyDescent="0.55000000000000004">
      <c r="AA308" s="39"/>
      <c r="AB308" s="39"/>
      <c r="AC308" s="39"/>
      <c r="AD308" s="39"/>
      <c r="AE308" s="39"/>
      <c r="AF308" s="39"/>
      <c r="AG308" s="39"/>
      <c r="AH308" s="39"/>
      <c r="AI308" s="39"/>
      <c r="AJ308" s="39"/>
      <c r="AK308" s="39"/>
      <c r="AL308" s="39"/>
      <c r="AM308" s="39"/>
      <c r="AN308" s="39"/>
      <c r="AO308" s="39"/>
      <c r="AP308" s="39"/>
      <c r="AQ308" s="39"/>
      <c r="AR308" s="39"/>
      <c r="AS308" s="39"/>
      <c r="AT308" s="39"/>
      <c r="AU308" s="39"/>
      <c r="AV308" s="39"/>
      <c r="AW308" s="39"/>
      <c r="AX308" s="39"/>
      <c r="AY308" s="39"/>
      <c r="AZ308" s="39"/>
    </row>
    <row r="309" spans="27:52" ht="28.8" x14ac:dyDescent="0.55000000000000004">
      <c r="AA309" s="39"/>
      <c r="AB309" s="39"/>
      <c r="AC309" s="39"/>
      <c r="AD309" s="39"/>
      <c r="AE309" s="39"/>
      <c r="AF309" s="39"/>
      <c r="AG309" s="39"/>
      <c r="AH309" s="39"/>
      <c r="AI309" s="39"/>
      <c r="AJ309" s="39"/>
      <c r="AK309" s="39"/>
      <c r="AL309" s="39"/>
      <c r="AM309" s="39"/>
      <c r="AN309" s="39"/>
      <c r="AO309" s="39"/>
      <c r="AP309" s="39"/>
      <c r="AQ309" s="39"/>
      <c r="AR309" s="39"/>
      <c r="AS309" s="39"/>
      <c r="AT309" s="39"/>
      <c r="AU309" s="39"/>
      <c r="AV309" s="39"/>
      <c r="AW309" s="39"/>
      <c r="AX309" s="39"/>
      <c r="AY309" s="39"/>
      <c r="AZ309" s="39"/>
    </row>
    <row r="310" spans="27:52" ht="28.8" x14ac:dyDescent="0.55000000000000004">
      <c r="AA310" s="39"/>
      <c r="AB310" s="39"/>
      <c r="AC310" s="39"/>
      <c r="AD310" s="39"/>
      <c r="AE310" s="39"/>
      <c r="AF310" s="39"/>
      <c r="AG310" s="39"/>
      <c r="AH310" s="39"/>
      <c r="AI310" s="39"/>
      <c r="AJ310" s="39"/>
      <c r="AK310" s="39"/>
      <c r="AL310" s="39"/>
      <c r="AM310" s="39"/>
      <c r="AN310" s="39"/>
      <c r="AO310" s="39"/>
      <c r="AP310" s="39"/>
      <c r="AQ310" s="39"/>
      <c r="AR310" s="39"/>
      <c r="AS310" s="39"/>
      <c r="AT310" s="39"/>
      <c r="AU310" s="39"/>
      <c r="AV310" s="39"/>
      <c r="AW310" s="39"/>
      <c r="AX310" s="39"/>
      <c r="AY310" s="39"/>
      <c r="AZ310" s="39"/>
    </row>
    <row r="311" spans="27:52" ht="28.8" x14ac:dyDescent="0.55000000000000004">
      <c r="AA311" s="39"/>
      <c r="AB311" s="39"/>
      <c r="AC311" s="39"/>
      <c r="AD311" s="39"/>
      <c r="AE311" s="39"/>
      <c r="AF311" s="39"/>
      <c r="AG311" s="39"/>
      <c r="AH311" s="39"/>
      <c r="AI311" s="39"/>
      <c r="AJ311" s="39"/>
      <c r="AK311" s="39"/>
      <c r="AL311" s="39"/>
      <c r="AM311" s="39"/>
      <c r="AN311" s="39"/>
      <c r="AO311" s="39"/>
      <c r="AP311" s="39"/>
      <c r="AQ311" s="39"/>
      <c r="AR311" s="39"/>
      <c r="AS311" s="39"/>
      <c r="AT311" s="39"/>
      <c r="AU311" s="39"/>
      <c r="AV311" s="39"/>
      <c r="AW311" s="39"/>
      <c r="AX311" s="39"/>
      <c r="AY311" s="39"/>
      <c r="AZ311" s="39"/>
    </row>
    <row r="312" spans="27:52" ht="28.8" x14ac:dyDescent="0.55000000000000004">
      <c r="AA312" s="39"/>
      <c r="AB312" s="39"/>
      <c r="AC312" s="39"/>
      <c r="AD312" s="39"/>
      <c r="AE312" s="39"/>
      <c r="AF312" s="39"/>
      <c r="AG312" s="39"/>
      <c r="AH312" s="39"/>
      <c r="AI312" s="39"/>
      <c r="AJ312" s="39"/>
      <c r="AK312" s="39"/>
      <c r="AL312" s="39"/>
      <c r="AM312" s="39"/>
      <c r="AN312" s="39"/>
      <c r="AO312" s="39"/>
      <c r="AP312" s="39"/>
      <c r="AQ312" s="39"/>
      <c r="AR312" s="39"/>
      <c r="AS312" s="39"/>
      <c r="AT312" s="39"/>
      <c r="AU312" s="39"/>
      <c r="AV312" s="39"/>
      <c r="AW312" s="39"/>
      <c r="AX312" s="39"/>
      <c r="AY312" s="39"/>
      <c r="AZ312" s="39"/>
    </row>
    <row r="313" spans="27:52" ht="28.8" x14ac:dyDescent="0.55000000000000004">
      <c r="AA313" s="39"/>
      <c r="AB313" s="39"/>
      <c r="AC313" s="39"/>
      <c r="AD313" s="39"/>
      <c r="AE313" s="39"/>
      <c r="AF313" s="39"/>
      <c r="AG313" s="39"/>
      <c r="AH313" s="39"/>
      <c r="AI313" s="39"/>
      <c r="AJ313" s="39"/>
      <c r="AK313" s="39"/>
      <c r="AL313" s="39"/>
      <c r="AM313" s="39"/>
      <c r="AN313" s="39"/>
      <c r="AO313" s="39"/>
      <c r="AP313" s="39"/>
      <c r="AQ313" s="39"/>
      <c r="AR313" s="39"/>
      <c r="AS313" s="39"/>
      <c r="AT313" s="39"/>
      <c r="AU313" s="39"/>
      <c r="AV313" s="39"/>
      <c r="AW313" s="39"/>
      <c r="AX313" s="39"/>
      <c r="AY313" s="39"/>
      <c r="AZ313" s="39"/>
    </row>
    <row r="314" spans="27:52" ht="28.8" x14ac:dyDescent="0.55000000000000004">
      <c r="AA314" s="39"/>
      <c r="AB314" s="39"/>
      <c r="AC314" s="39"/>
      <c r="AD314" s="39"/>
      <c r="AE314" s="39"/>
      <c r="AF314" s="39"/>
      <c r="AG314" s="39"/>
      <c r="AH314" s="39"/>
      <c r="AI314" s="39"/>
      <c r="AJ314" s="39"/>
      <c r="AK314" s="39"/>
      <c r="AL314" s="39"/>
      <c r="AM314" s="39"/>
      <c r="AN314" s="39"/>
      <c r="AO314" s="39"/>
      <c r="AP314" s="39"/>
      <c r="AQ314" s="39"/>
      <c r="AR314" s="39"/>
      <c r="AS314" s="39"/>
      <c r="AT314" s="39"/>
      <c r="AU314" s="39"/>
      <c r="AV314" s="39"/>
      <c r="AW314" s="39"/>
      <c r="AX314" s="39"/>
      <c r="AY314" s="39"/>
      <c r="AZ314" s="39"/>
    </row>
    <row r="315" spans="27:52" ht="28.8" x14ac:dyDescent="0.55000000000000004">
      <c r="AA315" s="39"/>
      <c r="AB315" s="39"/>
      <c r="AC315" s="39"/>
      <c r="AD315" s="39"/>
      <c r="AE315" s="39"/>
      <c r="AF315" s="39"/>
      <c r="AG315" s="39"/>
      <c r="AH315" s="39"/>
      <c r="AI315" s="39"/>
      <c r="AJ315" s="39"/>
      <c r="AK315" s="39"/>
      <c r="AL315" s="39"/>
      <c r="AM315" s="39"/>
      <c r="AN315" s="39"/>
      <c r="AO315" s="39"/>
      <c r="AP315" s="39"/>
      <c r="AQ315" s="39"/>
      <c r="AR315" s="39"/>
      <c r="AS315" s="39"/>
      <c r="AT315" s="39"/>
      <c r="AU315" s="39"/>
      <c r="AV315" s="39"/>
      <c r="AW315" s="39"/>
      <c r="AX315" s="39"/>
      <c r="AY315" s="39"/>
      <c r="AZ315" s="39"/>
    </row>
    <row r="316" spans="27:52" ht="28.8" x14ac:dyDescent="0.55000000000000004">
      <c r="AA316" s="39"/>
      <c r="AB316" s="39"/>
      <c r="AC316" s="39"/>
      <c r="AD316" s="39"/>
      <c r="AE316" s="39"/>
      <c r="AF316" s="39"/>
      <c r="AG316" s="39"/>
      <c r="AH316" s="39"/>
      <c r="AI316" s="39"/>
      <c r="AJ316" s="39"/>
      <c r="AK316" s="39"/>
      <c r="AL316" s="39"/>
      <c r="AM316" s="39"/>
      <c r="AN316" s="39"/>
      <c r="AO316" s="39"/>
      <c r="AP316" s="39"/>
      <c r="AQ316" s="39"/>
      <c r="AR316" s="39"/>
      <c r="AS316" s="39"/>
      <c r="AT316" s="39"/>
      <c r="AU316" s="39"/>
      <c r="AV316" s="39"/>
      <c r="AW316" s="39"/>
      <c r="AX316" s="39"/>
      <c r="AY316" s="39"/>
      <c r="AZ316" s="39"/>
    </row>
    <row r="317" spans="27:52" ht="28.8" x14ac:dyDescent="0.55000000000000004">
      <c r="AA317" s="39"/>
      <c r="AB317" s="39"/>
      <c r="AC317" s="39"/>
      <c r="AD317" s="39"/>
      <c r="AE317" s="39"/>
      <c r="AF317" s="39"/>
      <c r="AG317" s="39"/>
      <c r="AH317" s="39"/>
      <c r="AI317" s="39"/>
      <c r="AJ317" s="39"/>
      <c r="AK317" s="39"/>
      <c r="AL317" s="39"/>
      <c r="AM317" s="39"/>
      <c r="AN317" s="39"/>
      <c r="AO317" s="39"/>
      <c r="AP317" s="39"/>
      <c r="AQ317" s="39"/>
      <c r="AR317" s="39"/>
      <c r="AS317" s="39"/>
      <c r="AT317" s="39"/>
      <c r="AU317" s="39"/>
      <c r="AV317" s="39"/>
      <c r="AW317" s="39"/>
      <c r="AX317" s="39"/>
      <c r="AY317" s="39"/>
      <c r="AZ317" s="39"/>
    </row>
    <row r="318" spans="27:52" ht="28.8" x14ac:dyDescent="0.55000000000000004">
      <c r="AA318" s="39"/>
      <c r="AB318" s="39"/>
      <c r="AC318" s="39"/>
      <c r="AD318" s="39"/>
      <c r="AE318" s="39"/>
      <c r="AF318" s="39"/>
      <c r="AG318" s="39"/>
      <c r="AH318" s="39"/>
      <c r="AI318" s="39"/>
      <c r="AJ318" s="39"/>
      <c r="AK318" s="39"/>
      <c r="AL318" s="39"/>
      <c r="AM318" s="39"/>
      <c r="AN318" s="39"/>
      <c r="AO318" s="39"/>
      <c r="AP318" s="39"/>
      <c r="AQ318" s="39"/>
      <c r="AR318" s="39"/>
      <c r="AS318" s="39"/>
      <c r="AT318" s="39"/>
      <c r="AU318" s="39"/>
      <c r="AV318" s="39"/>
      <c r="AW318" s="39"/>
      <c r="AX318" s="39"/>
      <c r="AY318" s="39"/>
      <c r="AZ318" s="39"/>
    </row>
    <row r="319" spans="27:52" ht="28.8" x14ac:dyDescent="0.55000000000000004">
      <c r="AA319" s="39"/>
      <c r="AB319" s="39"/>
      <c r="AC319" s="39"/>
      <c r="AD319" s="39"/>
      <c r="AE319" s="39"/>
      <c r="AF319" s="39"/>
      <c r="AG319" s="39"/>
      <c r="AH319" s="39"/>
      <c r="AI319" s="39"/>
      <c r="AJ319" s="39"/>
      <c r="AK319" s="39"/>
      <c r="AL319" s="39"/>
      <c r="AM319" s="39"/>
      <c r="AN319" s="39"/>
      <c r="AO319" s="39"/>
      <c r="AP319" s="39"/>
      <c r="AQ319" s="39"/>
      <c r="AR319" s="39"/>
      <c r="AS319" s="39"/>
      <c r="AT319" s="39"/>
      <c r="AU319" s="39"/>
      <c r="AV319" s="39"/>
      <c r="AW319" s="39"/>
      <c r="AX319" s="39"/>
      <c r="AY319" s="39"/>
      <c r="AZ319" s="39"/>
    </row>
    <row r="320" spans="27:52" ht="28.8" x14ac:dyDescent="0.55000000000000004">
      <c r="AA320" s="39"/>
      <c r="AB320" s="39"/>
      <c r="AC320" s="39"/>
      <c r="AD320" s="39"/>
      <c r="AE320" s="39"/>
      <c r="AF320" s="39"/>
      <c r="AG320" s="39"/>
      <c r="AH320" s="39"/>
      <c r="AI320" s="39"/>
      <c r="AJ320" s="39"/>
      <c r="AK320" s="39"/>
      <c r="AL320" s="39"/>
      <c r="AM320" s="39"/>
      <c r="AN320" s="39"/>
      <c r="AO320" s="39"/>
      <c r="AP320" s="39"/>
      <c r="AQ320" s="39"/>
      <c r="AR320" s="39"/>
      <c r="AS320" s="39"/>
      <c r="AT320" s="39"/>
      <c r="AU320" s="39"/>
      <c r="AV320" s="39"/>
      <c r="AW320" s="39"/>
      <c r="AX320" s="39"/>
      <c r="AY320" s="39"/>
      <c r="AZ320" s="39"/>
    </row>
    <row r="321" spans="27:52" ht="28.8" x14ac:dyDescent="0.55000000000000004">
      <c r="AA321" s="39"/>
      <c r="AB321" s="39"/>
      <c r="AC321" s="39"/>
      <c r="AD321" s="39"/>
      <c r="AE321" s="39"/>
      <c r="AF321" s="39"/>
      <c r="AG321" s="39"/>
      <c r="AH321" s="39"/>
      <c r="AI321" s="39"/>
      <c r="AJ321" s="39"/>
      <c r="AK321" s="39"/>
      <c r="AL321" s="39"/>
      <c r="AM321" s="39"/>
      <c r="AN321" s="39"/>
      <c r="AO321" s="39"/>
      <c r="AP321" s="39"/>
      <c r="AQ321" s="39"/>
      <c r="AR321" s="39"/>
      <c r="AS321" s="39"/>
      <c r="AT321" s="39"/>
      <c r="AU321" s="39"/>
      <c r="AV321" s="39"/>
      <c r="AW321" s="39"/>
      <c r="AX321" s="39"/>
      <c r="AY321" s="39"/>
      <c r="AZ321" s="39"/>
    </row>
    <row r="322" spans="27:52" ht="28.8" x14ac:dyDescent="0.55000000000000004">
      <c r="AA322" s="39"/>
      <c r="AB322" s="39"/>
      <c r="AC322" s="39"/>
      <c r="AD322" s="39"/>
      <c r="AE322" s="39"/>
      <c r="AF322" s="39"/>
      <c r="AG322" s="39"/>
      <c r="AH322" s="39"/>
      <c r="AI322" s="39"/>
      <c r="AJ322" s="39"/>
      <c r="AK322" s="39"/>
      <c r="AL322" s="39"/>
      <c r="AM322" s="39"/>
      <c r="AN322" s="39"/>
      <c r="AO322" s="39"/>
      <c r="AP322" s="39"/>
      <c r="AQ322" s="39"/>
      <c r="AR322" s="39"/>
      <c r="AS322" s="39"/>
      <c r="AT322" s="39"/>
      <c r="AU322" s="39"/>
      <c r="AV322" s="39"/>
      <c r="AW322" s="39"/>
      <c r="AX322" s="39"/>
      <c r="AY322" s="39"/>
      <c r="AZ322" s="39"/>
    </row>
    <row r="323" spans="27:52" ht="28.8" x14ac:dyDescent="0.55000000000000004">
      <c r="AA323" s="39"/>
      <c r="AB323" s="39"/>
      <c r="AC323" s="39"/>
      <c r="AD323" s="39"/>
      <c r="AE323" s="39"/>
      <c r="AF323" s="39"/>
      <c r="AG323" s="39"/>
      <c r="AH323" s="39"/>
      <c r="AI323" s="39"/>
      <c r="AJ323" s="39"/>
      <c r="AK323" s="39"/>
      <c r="AL323" s="39"/>
      <c r="AM323" s="39"/>
      <c r="AN323" s="39"/>
      <c r="AO323" s="39"/>
      <c r="AP323" s="39"/>
      <c r="AQ323" s="39"/>
      <c r="AR323" s="39"/>
      <c r="AS323" s="39"/>
      <c r="AT323" s="39"/>
      <c r="AU323" s="39"/>
      <c r="AV323" s="39"/>
      <c r="AW323" s="39"/>
      <c r="AX323" s="39"/>
      <c r="AY323" s="39"/>
      <c r="AZ323" s="39"/>
    </row>
    <row r="324" spans="27:52" ht="28.8" x14ac:dyDescent="0.55000000000000004">
      <c r="AA324" s="39"/>
      <c r="AB324" s="39"/>
      <c r="AC324" s="39"/>
      <c r="AD324" s="39"/>
      <c r="AE324" s="39"/>
      <c r="AF324" s="39"/>
      <c r="AG324" s="39"/>
      <c r="AH324" s="39"/>
      <c r="AI324" s="39"/>
      <c r="AJ324" s="39"/>
      <c r="AK324" s="39"/>
      <c r="AL324" s="39"/>
      <c r="AM324" s="39"/>
      <c r="AN324" s="39"/>
      <c r="AO324" s="39"/>
      <c r="AP324" s="39"/>
      <c r="AQ324" s="39"/>
      <c r="AR324" s="39"/>
      <c r="AS324" s="39"/>
      <c r="AT324" s="39"/>
      <c r="AU324" s="39"/>
      <c r="AV324" s="39"/>
      <c r="AW324" s="39"/>
      <c r="AX324" s="39"/>
      <c r="AY324" s="39"/>
      <c r="AZ324" s="39"/>
    </row>
    <row r="325" spans="27:52" ht="28.8" x14ac:dyDescent="0.55000000000000004">
      <c r="AA325" s="39"/>
      <c r="AB325" s="39"/>
      <c r="AC325" s="39"/>
      <c r="AD325" s="39"/>
      <c r="AE325" s="39"/>
      <c r="AF325" s="39"/>
      <c r="AG325" s="39"/>
      <c r="AH325" s="39"/>
      <c r="AI325" s="39"/>
      <c r="AJ325" s="39"/>
      <c r="AK325" s="39"/>
      <c r="AL325" s="39"/>
      <c r="AM325" s="39"/>
      <c r="AN325" s="39"/>
      <c r="AO325" s="39"/>
      <c r="AP325" s="39"/>
      <c r="AQ325" s="39"/>
      <c r="AR325" s="39"/>
      <c r="AS325" s="39"/>
      <c r="AT325" s="39"/>
      <c r="AU325" s="39"/>
      <c r="AV325" s="39"/>
      <c r="AW325" s="39"/>
      <c r="AX325" s="39"/>
      <c r="AY325" s="39"/>
      <c r="AZ325" s="39"/>
    </row>
    <row r="326" spans="27:52" ht="28.8" x14ac:dyDescent="0.55000000000000004">
      <c r="AA326" s="39"/>
      <c r="AB326" s="39"/>
      <c r="AC326" s="39"/>
      <c r="AD326" s="39"/>
      <c r="AE326" s="39"/>
      <c r="AF326" s="39"/>
      <c r="AG326" s="39"/>
      <c r="AH326" s="39"/>
      <c r="AI326" s="39"/>
      <c r="AJ326" s="39"/>
      <c r="AK326" s="39"/>
      <c r="AL326" s="39"/>
      <c r="AM326" s="39"/>
      <c r="AN326" s="39"/>
      <c r="AO326" s="39"/>
      <c r="AP326" s="39"/>
      <c r="AQ326" s="39"/>
      <c r="AR326" s="39"/>
      <c r="AS326" s="39"/>
      <c r="AT326" s="39"/>
      <c r="AU326" s="39"/>
      <c r="AV326" s="39"/>
      <c r="AW326" s="39"/>
      <c r="AX326" s="39"/>
      <c r="AY326" s="39"/>
      <c r="AZ326" s="39"/>
    </row>
    <row r="327" spans="27:52" ht="28.8" x14ac:dyDescent="0.55000000000000004">
      <c r="AA327" s="39"/>
      <c r="AB327" s="39"/>
      <c r="AC327" s="39"/>
      <c r="AD327" s="39"/>
      <c r="AE327" s="39"/>
      <c r="AF327" s="39"/>
      <c r="AG327" s="39"/>
      <c r="AH327" s="39"/>
      <c r="AI327" s="39"/>
      <c r="AJ327" s="39"/>
      <c r="AK327" s="39"/>
      <c r="AL327" s="39"/>
      <c r="AM327" s="39"/>
      <c r="AN327" s="39"/>
      <c r="AO327" s="39"/>
      <c r="AP327" s="39"/>
      <c r="AQ327" s="39"/>
      <c r="AR327" s="39"/>
      <c r="AS327" s="39"/>
      <c r="AT327" s="39"/>
      <c r="AU327" s="39"/>
      <c r="AV327" s="39"/>
      <c r="AW327" s="39"/>
      <c r="AX327" s="39"/>
      <c r="AY327" s="39"/>
      <c r="AZ327" s="39"/>
    </row>
    <row r="328" spans="27:52" ht="28.8" x14ac:dyDescent="0.55000000000000004">
      <c r="AA328" s="39"/>
      <c r="AB328" s="39"/>
      <c r="AC328" s="39"/>
      <c r="AD328" s="39"/>
      <c r="AE328" s="39"/>
      <c r="AF328" s="39"/>
      <c r="AG328" s="39"/>
      <c r="AH328" s="39"/>
      <c r="AI328" s="39"/>
      <c r="AJ328" s="39"/>
      <c r="AK328" s="39"/>
      <c r="AL328" s="39"/>
      <c r="AM328" s="39"/>
      <c r="AN328" s="39"/>
      <c r="AO328" s="39"/>
      <c r="AP328" s="39"/>
      <c r="AQ328" s="39"/>
      <c r="AR328" s="39"/>
      <c r="AS328" s="39"/>
      <c r="AT328" s="39"/>
      <c r="AU328" s="39"/>
      <c r="AV328" s="39"/>
      <c r="AW328" s="39"/>
      <c r="AX328" s="39"/>
      <c r="AY328" s="39"/>
      <c r="AZ328" s="39"/>
    </row>
    <row r="329" spans="27:52" ht="28.8" x14ac:dyDescent="0.55000000000000004">
      <c r="AA329" s="39"/>
      <c r="AB329" s="39"/>
      <c r="AC329" s="39"/>
      <c r="AD329" s="39"/>
      <c r="AE329" s="39"/>
      <c r="AF329" s="39"/>
      <c r="AG329" s="39"/>
      <c r="AH329" s="39"/>
      <c r="AI329" s="39"/>
      <c r="AJ329" s="39"/>
      <c r="AK329" s="39"/>
      <c r="AL329" s="39"/>
      <c r="AM329" s="39"/>
      <c r="AN329" s="39"/>
      <c r="AO329" s="39"/>
      <c r="AP329" s="39"/>
      <c r="AQ329" s="39"/>
      <c r="AR329" s="39"/>
      <c r="AS329" s="39"/>
      <c r="AT329" s="39"/>
      <c r="AU329" s="39"/>
      <c r="AV329" s="39"/>
      <c r="AW329" s="39"/>
      <c r="AX329" s="39"/>
      <c r="AY329" s="39"/>
      <c r="AZ329" s="39"/>
    </row>
    <row r="330" spans="27:52" ht="28.8" x14ac:dyDescent="0.55000000000000004">
      <c r="AA330" s="39"/>
      <c r="AB330" s="39"/>
      <c r="AC330" s="39"/>
      <c r="AD330" s="39"/>
      <c r="AE330" s="39"/>
      <c r="AF330" s="39"/>
      <c r="AG330" s="39"/>
      <c r="AH330" s="39"/>
      <c r="AI330" s="39"/>
      <c r="AJ330" s="39"/>
      <c r="AK330" s="39"/>
      <c r="AL330" s="39"/>
      <c r="AM330" s="39"/>
      <c r="AN330" s="39"/>
      <c r="AO330" s="39"/>
      <c r="AP330" s="39"/>
      <c r="AQ330" s="39"/>
      <c r="AR330" s="39"/>
      <c r="AS330" s="39"/>
      <c r="AT330" s="39"/>
      <c r="AU330" s="39"/>
      <c r="AV330" s="39"/>
      <c r="AW330" s="39"/>
      <c r="AX330" s="39"/>
      <c r="AY330" s="39"/>
      <c r="AZ330" s="39"/>
    </row>
    <row r="331" spans="27:52" ht="28.8" x14ac:dyDescent="0.55000000000000004">
      <c r="AA331" s="39"/>
      <c r="AB331" s="39"/>
      <c r="AC331" s="39"/>
      <c r="AD331" s="39"/>
      <c r="AE331" s="39"/>
      <c r="AF331" s="39"/>
      <c r="AG331" s="39"/>
      <c r="AH331" s="39"/>
      <c r="AI331" s="39"/>
      <c r="AJ331" s="39"/>
      <c r="AK331" s="39"/>
      <c r="AL331" s="39"/>
      <c r="AM331" s="39"/>
      <c r="AN331" s="39"/>
      <c r="AO331" s="39"/>
      <c r="AP331" s="39"/>
      <c r="AQ331" s="39"/>
      <c r="AR331" s="39"/>
      <c r="AS331" s="39"/>
      <c r="AT331" s="39"/>
      <c r="AU331" s="39"/>
      <c r="AV331" s="39"/>
      <c r="AW331" s="39"/>
      <c r="AX331" s="39"/>
      <c r="AY331" s="39"/>
      <c r="AZ331" s="39"/>
    </row>
    <row r="332" spans="27:52" ht="28.8" x14ac:dyDescent="0.55000000000000004">
      <c r="AA332" s="39"/>
      <c r="AB332" s="39"/>
      <c r="AC332" s="39"/>
      <c r="AD332" s="39"/>
      <c r="AE332" s="39"/>
      <c r="AF332" s="39"/>
      <c r="AG332" s="39"/>
      <c r="AH332" s="39"/>
      <c r="AI332" s="39"/>
      <c r="AJ332" s="39"/>
      <c r="AK332" s="39"/>
      <c r="AL332" s="39"/>
      <c r="AM332" s="39"/>
      <c r="AN332" s="39"/>
      <c r="AO332" s="39"/>
      <c r="AP332" s="39"/>
      <c r="AQ332" s="39"/>
      <c r="AR332" s="39"/>
      <c r="AS332" s="39"/>
      <c r="AT332" s="39"/>
      <c r="AU332" s="39"/>
      <c r="AV332" s="39"/>
      <c r="AW332" s="39"/>
      <c r="AX332" s="39"/>
      <c r="AY332" s="39"/>
      <c r="AZ332" s="39"/>
    </row>
    <row r="333" spans="27:52" ht="28.8" x14ac:dyDescent="0.55000000000000004">
      <c r="AA333" s="39"/>
      <c r="AB333" s="39"/>
      <c r="AC333" s="39"/>
      <c r="AD333" s="39"/>
      <c r="AE333" s="39"/>
      <c r="AF333" s="39"/>
      <c r="AG333" s="39"/>
      <c r="AH333" s="39"/>
      <c r="AI333" s="39"/>
      <c r="AJ333" s="39"/>
      <c r="AK333" s="39"/>
      <c r="AL333" s="39"/>
      <c r="AM333" s="39"/>
      <c r="AN333" s="39"/>
      <c r="AO333" s="39"/>
      <c r="AP333" s="39"/>
      <c r="AQ333" s="39"/>
      <c r="AR333" s="39"/>
      <c r="AS333" s="39"/>
      <c r="AT333" s="39"/>
      <c r="AU333" s="39"/>
      <c r="AV333" s="39"/>
      <c r="AW333" s="39"/>
      <c r="AX333" s="39"/>
      <c r="AY333" s="39"/>
      <c r="AZ333" s="39"/>
    </row>
    <row r="334" spans="27:52" ht="28.8" x14ac:dyDescent="0.55000000000000004">
      <c r="AA334" s="39"/>
      <c r="AB334" s="39"/>
      <c r="AC334" s="39"/>
      <c r="AD334" s="39"/>
      <c r="AE334" s="39"/>
      <c r="AF334" s="39"/>
      <c r="AG334" s="39"/>
      <c r="AH334" s="39"/>
      <c r="AI334" s="39"/>
      <c r="AJ334" s="39"/>
      <c r="AK334" s="39"/>
      <c r="AL334" s="39"/>
      <c r="AM334" s="39"/>
      <c r="AN334" s="39"/>
      <c r="AO334" s="39"/>
      <c r="AP334" s="39"/>
      <c r="AQ334" s="39"/>
      <c r="AR334" s="39"/>
      <c r="AS334" s="39"/>
      <c r="AT334" s="39"/>
      <c r="AU334" s="39"/>
      <c r="AV334" s="39"/>
      <c r="AW334" s="39"/>
      <c r="AX334" s="39"/>
      <c r="AY334" s="39"/>
      <c r="AZ334" s="39"/>
    </row>
    <row r="335" spans="27:52" ht="28.8" x14ac:dyDescent="0.55000000000000004">
      <c r="AA335" s="39"/>
      <c r="AB335" s="39"/>
      <c r="AC335" s="39"/>
      <c r="AD335" s="39"/>
      <c r="AE335" s="39"/>
      <c r="AF335" s="39"/>
      <c r="AG335" s="39"/>
      <c r="AH335" s="39"/>
      <c r="AI335" s="39"/>
      <c r="AJ335" s="39"/>
      <c r="AK335" s="39"/>
      <c r="AL335" s="39"/>
      <c r="AM335" s="39"/>
      <c r="AN335" s="39"/>
      <c r="AO335" s="39"/>
      <c r="AP335" s="39"/>
      <c r="AQ335" s="39"/>
      <c r="AR335" s="39"/>
      <c r="AS335" s="39"/>
      <c r="AT335" s="39"/>
      <c r="AU335" s="39"/>
      <c r="AV335" s="39"/>
      <c r="AW335" s="39"/>
      <c r="AX335" s="39"/>
      <c r="AY335" s="39"/>
      <c r="AZ335" s="39"/>
    </row>
    <row r="336" spans="27:52" ht="28.8" x14ac:dyDescent="0.55000000000000004">
      <c r="AA336" s="39"/>
      <c r="AB336" s="39"/>
      <c r="AC336" s="39"/>
      <c r="AD336" s="39"/>
      <c r="AE336" s="39"/>
      <c r="AF336" s="39"/>
      <c r="AG336" s="39"/>
      <c r="AH336" s="39"/>
      <c r="AI336" s="39"/>
      <c r="AJ336" s="39"/>
      <c r="AK336" s="39"/>
      <c r="AL336" s="39"/>
      <c r="AM336" s="39"/>
      <c r="AN336" s="39"/>
      <c r="AO336" s="39"/>
      <c r="AP336" s="39"/>
      <c r="AQ336" s="39"/>
      <c r="AR336" s="39"/>
      <c r="AS336" s="39"/>
      <c r="AT336" s="39"/>
      <c r="AU336" s="39"/>
      <c r="AV336" s="39"/>
      <c r="AW336" s="39"/>
      <c r="AX336" s="39"/>
      <c r="AY336" s="39"/>
      <c r="AZ336" s="39"/>
    </row>
    <row r="337" spans="27:52" ht="28.8" x14ac:dyDescent="0.55000000000000004">
      <c r="AA337" s="39"/>
      <c r="AB337" s="39"/>
      <c r="AC337" s="39"/>
      <c r="AD337" s="39"/>
      <c r="AE337" s="39"/>
      <c r="AF337" s="39"/>
      <c r="AG337" s="39"/>
      <c r="AH337" s="39"/>
      <c r="AI337" s="39"/>
      <c r="AJ337" s="39"/>
      <c r="AK337" s="39"/>
      <c r="AL337" s="39"/>
      <c r="AM337" s="39"/>
      <c r="AN337" s="39"/>
      <c r="AO337" s="39"/>
      <c r="AP337" s="39"/>
      <c r="AQ337" s="39"/>
      <c r="AR337" s="39"/>
      <c r="AS337" s="39"/>
      <c r="AT337" s="39"/>
      <c r="AU337" s="39"/>
      <c r="AV337" s="39"/>
      <c r="AW337" s="39"/>
      <c r="AX337" s="39"/>
      <c r="AY337" s="39"/>
      <c r="AZ337" s="39"/>
    </row>
    <row r="338" spans="27:52" ht="28.8" x14ac:dyDescent="0.55000000000000004">
      <c r="AA338" s="39"/>
      <c r="AB338" s="39"/>
      <c r="AC338" s="39"/>
      <c r="AD338" s="39"/>
      <c r="AE338" s="39"/>
      <c r="AF338" s="39"/>
      <c r="AG338" s="39"/>
      <c r="AH338" s="39"/>
      <c r="AI338" s="39"/>
      <c r="AJ338" s="39"/>
      <c r="AK338" s="39"/>
      <c r="AL338" s="39"/>
      <c r="AM338" s="39"/>
      <c r="AN338" s="39"/>
      <c r="AO338" s="39"/>
      <c r="AP338" s="39"/>
      <c r="AQ338" s="39"/>
      <c r="AR338" s="39"/>
      <c r="AS338" s="39"/>
      <c r="AT338" s="39"/>
      <c r="AU338" s="39"/>
      <c r="AV338" s="39"/>
      <c r="AW338" s="39"/>
      <c r="AX338" s="39"/>
      <c r="AY338" s="39"/>
      <c r="AZ338" s="39"/>
    </row>
    <row r="339" spans="27:52" ht="28.8" x14ac:dyDescent="0.55000000000000004">
      <c r="AA339" s="39"/>
      <c r="AB339" s="39"/>
      <c r="AC339" s="39"/>
      <c r="AD339" s="39"/>
      <c r="AE339" s="39"/>
      <c r="AF339" s="39"/>
      <c r="AG339" s="39"/>
      <c r="AH339" s="39"/>
      <c r="AI339" s="39"/>
      <c r="AJ339" s="39"/>
      <c r="AK339" s="39"/>
      <c r="AL339" s="39"/>
      <c r="AM339" s="39"/>
      <c r="AN339" s="39"/>
      <c r="AO339" s="39"/>
      <c r="AP339" s="39"/>
      <c r="AQ339" s="39"/>
      <c r="AR339" s="39"/>
      <c r="AS339" s="39"/>
      <c r="AT339" s="39"/>
      <c r="AU339" s="39"/>
      <c r="AV339" s="39"/>
      <c r="AW339" s="39"/>
      <c r="AX339" s="39"/>
      <c r="AY339" s="39"/>
      <c r="AZ339" s="39"/>
    </row>
    <row r="340" spans="27:52" ht="28.8" x14ac:dyDescent="0.55000000000000004">
      <c r="AA340" s="39"/>
      <c r="AB340" s="39"/>
      <c r="AC340" s="39"/>
      <c r="AD340" s="39"/>
      <c r="AE340" s="39"/>
      <c r="AF340" s="39"/>
      <c r="AG340" s="39"/>
      <c r="AH340" s="39"/>
      <c r="AI340" s="39"/>
      <c r="AJ340" s="39"/>
      <c r="AK340" s="39"/>
      <c r="AL340" s="39"/>
      <c r="AM340" s="39"/>
      <c r="AN340" s="39"/>
      <c r="AO340" s="39"/>
      <c r="AP340" s="39"/>
      <c r="AQ340" s="39"/>
      <c r="AR340" s="39"/>
      <c r="AS340" s="39"/>
      <c r="AT340" s="39"/>
      <c r="AU340" s="39"/>
      <c r="AV340" s="39"/>
      <c r="AW340" s="39"/>
      <c r="AX340" s="39"/>
      <c r="AY340" s="39"/>
      <c r="AZ340" s="39"/>
    </row>
    <row r="341" spans="27:52" ht="28.8" x14ac:dyDescent="0.55000000000000004">
      <c r="AA341" s="39"/>
      <c r="AB341" s="39"/>
      <c r="AC341" s="39"/>
      <c r="AD341" s="39"/>
      <c r="AE341" s="39"/>
      <c r="AF341" s="39"/>
      <c r="AG341" s="39"/>
      <c r="AH341" s="39"/>
      <c r="AI341" s="39"/>
      <c r="AJ341" s="39"/>
      <c r="AK341" s="39"/>
      <c r="AL341" s="39"/>
      <c r="AM341" s="39"/>
      <c r="AN341" s="39"/>
      <c r="AO341" s="39"/>
      <c r="AP341" s="39"/>
      <c r="AQ341" s="39"/>
      <c r="AR341" s="39"/>
      <c r="AS341" s="39"/>
      <c r="AT341" s="39"/>
      <c r="AU341" s="39"/>
      <c r="AV341" s="39"/>
      <c r="AW341" s="39"/>
      <c r="AX341" s="39"/>
      <c r="AY341" s="39"/>
      <c r="AZ341" s="39"/>
    </row>
    <row r="342" spans="27:52" ht="28.8" x14ac:dyDescent="0.55000000000000004">
      <c r="AA342" s="39"/>
      <c r="AB342" s="39"/>
      <c r="AC342" s="39"/>
      <c r="AD342" s="39"/>
      <c r="AE342" s="39"/>
      <c r="AF342" s="39"/>
      <c r="AG342" s="39"/>
      <c r="AH342" s="39"/>
      <c r="AI342" s="39"/>
      <c r="AJ342" s="39"/>
      <c r="AK342" s="39"/>
      <c r="AL342" s="39"/>
      <c r="AM342" s="39"/>
      <c r="AN342" s="39"/>
      <c r="AO342" s="39"/>
      <c r="AP342" s="39"/>
      <c r="AQ342" s="39"/>
      <c r="AR342" s="39"/>
      <c r="AS342" s="39"/>
      <c r="AT342" s="39"/>
      <c r="AU342" s="39"/>
      <c r="AV342" s="39"/>
      <c r="AW342" s="39"/>
      <c r="AX342" s="39"/>
      <c r="AY342" s="39"/>
      <c r="AZ342" s="39"/>
    </row>
    <row r="343" spans="27:52" ht="28.8" x14ac:dyDescent="0.55000000000000004">
      <c r="AA343" s="39"/>
      <c r="AB343" s="39"/>
      <c r="AC343" s="39"/>
      <c r="AD343" s="39"/>
      <c r="AE343" s="39"/>
      <c r="AF343" s="39"/>
      <c r="AG343" s="39"/>
      <c r="AH343" s="39"/>
      <c r="AI343" s="39"/>
      <c r="AJ343" s="39"/>
      <c r="AK343" s="39"/>
      <c r="AL343" s="39"/>
      <c r="AM343" s="39"/>
      <c r="AN343" s="39"/>
      <c r="AO343" s="39"/>
      <c r="AP343" s="39"/>
      <c r="AQ343" s="39"/>
      <c r="AR343" s="39"/>
      <c r="AS343" s="39"/>
      <c r="AT343" s="39"/>
      <c r="AU343" s="39"/>
      <c r="AV343" s="39"/>
      <c r="AW343" s="39"/>
      <c r="AX343" s="39"/>
      <c r="AY343" s="39"/>
      <c r="AZ343" s="39"/>
    </row>
    <row r="344" spans="27:52" ht="28.8" x14ac:dyDescent="0.55000000000000004">
      <c r="AA344" s="39"/>
      <c r="AB344" s="39"/>
      <c r="AC344" s="39"/>
      <c r="AD344" s="39"/>
      <c r="AE344" s="39"/>
      <c r="AF344" s="39"/>
      <c r="AG344" s="39"/>
      <c r="AH344" s="39"/>
      <c r="AI344" s="39"/>
      <c r="AJ344" s="39"/>
      <c r="AK344" s="39"/>
      <c r="AL344" s="39"/>
      <c r="AM344" s="39"/>
      <c r="AN344" s="39"/>
      <c r="AO344" s="39"/>
      <c r="AP344" s="39"/>
      <c r="AQ344" s="39"/>
      <c r="AR344" s="39"/>
      <c r="AS344" s="39"/>
      <c r="AT344" s="39"/>
      <c r="AU344" s="39"/>
      <c r="AV344" s="39"/>
      <c r="AW344" s="39"/>
      <c r="AX344" s="39"/>
      <c r="AY344" s="39"/>
      <c r="AZ344" s="39"/>
    </row>
    <row r="345" spans="27:52" ht="28.8" x14ac:dyDescent="0.55000000000000004">
      <c r="AA345" s="39"/>
      <c r="AB345" s="39"/>
      <c r="AC345" s="39"/>
      <c r="AD345" s="39"/>
      <c r="AE345" s="39"/>
      <c r="AF345" s="39"/>
      <c r="AG345" s="39"/>
      <c r="AH345" s="39"/>
      <c r="AI345" s="39"/>
      <c r="AJ345" s="39"/>
      <c r="AK345" s="39"/>
      <c r="AL345" s="39"/>
      <c r="AM345" s="39"/>
      <c r="AN345" s="39"/>
      <c r="AO345" s="39"/>
      <c r="AP345" s="39"/>
      <c r="AQ345" s="39"/>
      <c r="AR345" s="39"/>
      <c r="AS345" s="39"/>
      <c r="AT345" s="39"/>
      <c r="AU345" s="39"/>
      <c r="AV345" s="39"/>
      <c r="AW345" s="39"/>
      <c r="AX345" s="39"/>
      <c r="AY345" s="39"/>
      <c r="AZ345" s="39"/>
    </row>
    <row r="346" spans="27:52" ht="28.8" x14ac:dyDescent="0.55000000000000004">
      <c r="AA346" s="39"/>
      <c r="AB346" s="39"/>
      <c r="AC346" s="39"/>
      <c r="AD346" s="39"/>
      <c r="AE346" s="39"/>
      <c r="AF346" s="39"/>
      <c r="AG346" s="39"/>
      <c r="AH346" s="39"/>
      <c r="AI346" s="39"/>
      <c r="AJ346" s="39"/>
      <c r="AK346" s="39"/>
      <c r="AL346" s="39"/>
      <c r="AM346" s="39"/>
      <c r="AN346" s="39"/>
      <c r="AO346" s="39"/>
      <c r="AP346" s="39"/>
      <c r="AQ346" s="39"/>
      <c r="AR346" s="39"/>
      <c r="AS346" s="39"/>
      <c r="AT346" s="39"/>
      <c r="AU346" s="39"/>
      <c r="AV346" s="39"/>
      <c r="AW346" s="39"/>
      <c r="AX346" s="39"/>
      <c r="AY346" s="39"/>
      <c r="AZ346" s="39"/>
    </row>
    <row r="347" spans="27:52" ht="28.8" x14ac:dyDescent="0.55000000000000004">
      <c r="AA347" s="39"/>
      <c r="AB347" s="39"/>
      <c r="AC347" s="39"/>
      <c r="AD347" s="39"/>
      <c r="AE347" s="39"/>
      <c r="AF347" s="39"/>
      <c r="AG347" s="39"/>
      <c r="AH347" s="39"/>
      <c r="AI347" s="39"/>
      <c r="AJ347" s="39"/>
      <c r="AK347" s="39"/>
      <c r="AL347" s="39"/>
      <c r="AM347" s="39"/>
      <c r="AN347" s="39"/>
      <c r="AO347" s="39"/>
      <c r="AP347" s="39"/>
      <c r="AQ347" s="39"/>
      <c r="AR347" s="39"/>
      <c r="AS347" s="39"/>
      <c r="AT347" s="39"/>
      <c r="AU347" s="39"/>
      <c r="AV347" s="39"/>
      <c r="AW347" s="39"/>
      <c r="AX347" s="39"/>
      <c r="AY347" s="39"/>
      <c r="AZ347" s="39"/>
    </row>
    <row r="348" spans="27:52" ht="28.8" x14ac:dyDescent="0.55000000000000004">
      <c r="AA348" s="39"/>
      <c r="AB348" s="39"/>
      <c r="AC348" s="39"/>
      <c r="AD348" s="39"/>
      <c r="AE348" s="39"/>
      <c r="AF348" s="39"/>
      <c r="AG348" s="39"/>
      <c r="AH348" s="39"/>
      <c r="AI348" s="39"/>
      <c r="AJ348" s="39"/>
      <c r="AK348" s="39"/>
      <c r="AL348" s="39"/>
      <c r="AM348" s="39"/>
      <c r="AN348" s="39"/>
      <c r="AO348" s="39"/>
      <c r="AP348" s="39"/>
      <c r="AQ348" s="39"/>
      <c r="AR348" s="39"/>
      <c r="AS348" s="39"/>
      <c r="AT348" s="39"/>
      <c r="AU348" s="39"/>
      <c r="AV348" s="39"/>
      <c r="AW348" s="39"/>
      <c r="AX348" s="39"/>
      <c r="AY348" s="39"/>
      <c r="AZ348" s="39"/>
    </row>
    <row r="349" spans="27:52" ht="28.8" x14ac:dyDescent="0.55000000000000004">
      <c r="AA349" s="39"/>
      <c r="AB349" s="39"/>
      <c r="AC349" s="39"/>
      <c r="AD349" s="39"/>
      <c r="AE349" s="39"/>
      <c r="AF349" s="39"/>
      <c r="AG349" s="39"/>
      <c r="AH349" s="39"/>
      <c r="AI349" s="39"/>
      <c r="AJ349" s="39"/>
      <c r="AK349" s="39"/>
      <c r="AL349" s="39"/>
      <c r="AM349" s="39"/>
      <c r="AN349" s="39"/>
      <c r="AO349" s="39"/>
      <c r="AP349" s="39"/>
      <c r="AQ349" s="39"/>
      <c r="AR349" s="39"/>
      <c r="AS349" s="39"/>
      <c r="AT349" s="39"/>
      <c r="AU349" s="39"/>
      <c r="AV349" s="39"/>
      <c r="AW349" s="39"/>
      <c r="AX349" s="39"/>
      <c r="AY349" s="39"/>
      <c r="AZ349" s="39"/>
    </row>
    <row r="350" spans="27:52" ht="28.8" x14ac:dyDescent="0.55000000000000004">
      <c r="AA350" s="39"/>
      <c r="AB350" s="39"/>
      <c r="AC350" s="39"/>
      <c r="AD350" s="39"/>
      <c r="AE350" s="39"/>
      <c r="AF350" s="39"/>
      <c r="AG350" s="39"/>
      <c r="AH350" s="39"/>
      <c r="AI350" s="39"/>
      <c r="AJ350" s="39"/>
      <c r="AK350" s="39"/>
      <c r="AL350" s="39"/>
      <c r="AM350" s="39"/>
      <c r="AN350" s="39"/>
      <c r="AO350" s="39"/>
      <c r="AP350" s="39"/>
      <c r="AQ350" s="39"/>
      <c r="AR350" s="39"/>
      <c r="AS350" s="39"/>
      <c r="AT350" s="39"/>
      <c r="AU350" s="39"/>
      <c r="AV350" s="39"/>
      <c r="AW350" s="39"/>
      <c r="AX350" s="39"/>
      <c r="AY350" s="39"/>
      <c r="AZ350" s="39"/>
    </row>
    <row r="351" spans="27:52" ht="28.8" x14ac:dyDescent="0.55000000000000004">
      <c r="AA351" s="39"/>
      <c r="AB351" s="39"/>
      <c r="AC351" s="39"/>
      <c r="AD351" s="39"/>
      <c r="AE351" s="39"/>
      <c r="AF351" s="39"/>
      <c r="AG351" s="39"/>
      <c r="AH351" s="39"/>
      <c r="AI351" s="39"/>
      <c r="AJ351" s="39"/>
      <c r="AK351" s="39"/>
      <c r="AL351" s="39"/>
      <c r="AM351" s="39"/>
      <c r="AN351" s="39"/>
      <c r="AO351" s="39"/>
      <c r="AP351" s="39"/>
      <c r="AQ351" s="39"/>
      <c r="AR351" s="39"/>
      <c r="AS351" s="39"/>
      <c r="AT351" s="39"/>
      <c r="AU351" s="39"/>
      <c r="AV351" s="39"/>
      <c r="AW351" s="39"/>
      <c r="AX351" s="39"/>
      <c r="AY351" s="39"/>
      <c r="AZ351" s="39"/>
    </row>
    <row r="352" spans="27:52" ht="28.8" x14ac:dyDescent="0.55000000000000004">
      <c r="AA352" s="39"/>
      <c r="AB352" s="39"/>
      <c r="AC352" s="39"/>
      <c r="AD352" s="39"/>
      <c r="AE352" s="39"/>
      <c r="AF352" s="39"/>
      <c r="AG352" s="39"/>
      <c r="AH352" s="39"/>
      <c r="AI352" s="39"/>
      <c r="AJ352" s="39"/>
      <c r="AK352" s="39"/>
      <c r="AL352" s="39"/>
      <c r="AM352" s="39"/>
      <c r="AN352" s="39"/>
      <c r="AO352" s="39"/>
      <c r="AP352" s="39"/>
      <c r="AQ352" s="39"/>
      <c r="AR352" s="39"/>
      <c r="AS352" s="39"/>
      <c r="AT352" s="39"/>
      <c r="AU352" s="39"/>
      <c r="AV352" s="39"/>
      <c r="AW352" s="39"/>
      <c r="AX352" s="39"/>
      <c r="AY352" s="39"/>
      <c r="AZ352" s="39"/>
    </row>
    <row r="353" spans="27:52" ht="28.8" x14ac:dyDescent="0.55000000000000004">
      <c r="AA353" s="39"/>
      <c r="AB353" s="39"/>
      <c r="AC353" s="39"/>
      <c r="AD353" s="39"/>
      <c r="AE353" s="39"/>
      <c r="AF353" s="39"/>
      <c r="AG353" s="39"/>
      <c r="AH353" s="39"/>
      <c r="AI353" s="39"/>
      <c r="AJ353" s="39"/>
      <c r="AK353" s="39"/>
      <c r="AL353" s="39"/>
      <c r="AM353" s="39"/>
      <c r="AN353" s="39"/>
      <c r="AO353" s="39"/>
      <c r="AP353" s="39"/>
      <c r="AQ353" s="39"/>
      <c r="AR353" s="39"/>
      <c r="AS353" s="39"/>
      <c r="AT353" s="39"/>
      <c r="AU353" s="39"/>
      <c r="AV353" s="39"/>
      <c r="AW353" s="39"/>
      <c r="AX353" s="39"/>
      <c r="AY353" s="39"/>
      <c r="AZ353" s="39"/>
    </row>
    <row r="354" spans="27:52" ht="28.8" x14ac:dyDescent="0.55000000000000004">
      <c r="AA354" s="39"/>
      <c r="AB354" s="39"/>
      <c r="AC354" s="39"/>
      <c r="AD354" s="39"/>
      <c r="AE354" s="39"/>
      <c r="AF354" s="39"/>
      <c r="AG354" s="39"/>
      <c r="AH354" s="39"/>
      <c r="AI354" s="39"/>
      <c r="AJ354" s="39"/>
      <c r="AK354" s="39"/>
      <c r="AL354" s="39"/>
      <c r="AM354" s="39"/>
      <c r="AN354" s="39"/>
      <c r="AO354" s="39"/>
      <c r="AP354" s="39"/>
      <c r="AQ354" s="39"/>
      <c r="AR354" s="39"/>
      <c r="AS354" s="39"/>
      <c r="AT354" s="39"/>
      <c r="AU354" s="39"/>
      <c r="AV354" s="39"/>
      <c r="AW354" s="39"/>
      <c r="AX354" s="39"/>
      <c r="AY354" s="39"/>
      <c r="AZ354" s="39"/>
    </row>
    <row r="355" spans="27:52" ht="28.8" x14ac:dyDescent="0.55000000000000004">
      <c r="AA355" s="39"/>
      <c r="AB355" s="39"/>
      <c r="AC355" s="39"/>
      <c r="AD355" s="39"/>
      <c r="AE355" s="39"/>
      <c r="AF355" s="39"/>
      <c r="AG355" s="39"/>
      <c r="AH355" s="39"/>
      <c r="AI355" s="39"/>
      <c r="AJ355" s="39"/>
      <c r="AK355" s="39"/>
      <c r="AL355" s="39"/>
      <c r="AM355" s="39"/>
      <c r="AN355" s="39"/>
      <c r="AO355" s="39"/>
      <c r="AP355" s="39"/>
      <c r="AQ355" s="39"/>
      <c r="AR355" s="39"/>
      <c r="AS355" s="39"/>
      <c r="AT355" s="39"/>
      <c r="AU355" s="39"/>
      <c r="AV355" s="39"/>
      <c r="AW355" s="39"/>
      <c r="AX355" s="39"/>
      <c r="AY355" s="39"/>
      <c r="AZ355" s="39"/>
    </row>
    <row r="356" spans="27:52" ht="28.8" x14ac:dyDescent="0.55000000000000004">
      <c r="AA356" s="39"/>
      <c r="AB356" s="39"/>
      <c r="AC356" s="39"/>
      <c r="AD356" s="39"/>
      <c r="AE356" s="39"/>
      <c r="AF356" s="39"/>
      <c r="AG356" s="39"/>
      <c r="AH356" s="39"/>
      <c r="AI356" s="39"/>
      <c r="AJ356" s="39"/>
      <c r="AK356" s="39"/>
      <c r="AL356" s="39"/>
      <c r="AM356" s="39"/>
      <c r="AN356" s="39"/>
      <c r="AO356" s="39"/>
      <c r="AP356" s="39"/>
      <c r="AQ356" s="39"/>
      <c r="AR356" s="39"/>
      <c r="AS356" s="39"/>
      <c r="AT356" s="39"/>
      <c r="AU356" s="39"/>
      <c r="AV356" s="39"/>
      <c r="AW356" s="39"/>
      <c r="AX356" s="39"/>
      <c r="AY356" s="39"/>
      <c r="AZ356" s="39"/>
    </row>
    <row r="357" spans="27:52" ht="28.8" x14ac:dyDescent="0.55000000000000004">
      <c r="AA357" s="39"/>
      <c r="AB357" s="39"/>
      <c r="AC357" s="39"/>
      <c r="AD357" s="39"/>
      <c r="AE357" s="39"/>
      <c r="AF357" s="39"/>
      <c r="AG357" s="39"/>
      <c r="AH357" s="39"/>
      <c r="AI357" s="39"/>
      <c r="AJ357" s="39"/>
      <c r="AK357" s="39"/>
      <c r="AL357" s="39"/>
      <c r="AM357" s="39"/>
      <c r="AN357" s="39"/>
      <c r="AO357" s="39"/>
      <c r="AP357" s="39"/>
      <c r="AQ357" s="39"/>
      <c r="AR357" s="39"/>
      <c r="AS357" s="39"/>
      <c r="AT357" s="39"/>
      <c r="AU357" s="39"/>
      <c r="AV357" s="39"/>
      <c r="AW357" s="39"/>
      <c r="AX357" s="39"/>
      <c r="AY357" s="39"/>
      <c r="AZ357" s="39"/>
    </row>
    <row r="358" spans="27:52" ht="28.8" x14ac:dyDescent="0.55000000000000004">
      <c r="AA358" s="39"/>
      <c r="AB358" s="39"/>
      <c r="AC358" s="39"/>
      <c r="AD358" s="39"/>
      <c r="AE358" s="39"/>
      <c r="AF358" s="39"/>
      <c r="AG358" s="39"/>
      <c r="AH358" s="39"/>
      <c r="AI358" s="39"/>
      <c r="AJ358" s="39"/>
      <c r="AK358" s="39"/>
      <c r="AL358" s="39"/>
      <c r="AM358" s="39"/>
      <c r="AN358" s="39"/>
      <c r="AO358" s="39"/>
      <c r="AP358" s="39"/>
      <c r="AQ358" s="39"/>
      <c r="AR358" s="39"/>
      <c r="AS358" s="39"/>
      <c r="AT358" s="39"/>
      <c r="AU358" s="39"/>
      <c r="AV358" s="39"/>
      <c r="AW358" s="39"/>
      <c r="AX358" s="39"/>
      <c r="AY358" s="39"/>
      <c r="AZ358" s="39"/>
    </row>
    <row r="359" spans="27:52" ht="28.8" x14ac:dyDescent="0.55000000000000004">
      <c r="AA359" s="39"/>
      <c r="AB359" s="39"/>
      <c r="AC359" s="39"/>
      <c r="AD359" s="39"/>
      <c r="AE359" s="39"/>
      <c r="AF359" s="39"/>
      <c r="AG359" s="39"/>
      <c r="AH359" s="39"/>
      <c r="AI359" s="39"/>
      <c r="AJ359" s="39"/>
      <c r="AK359" s="39"/>
      <c r="AL359" s="39"/>
      <c r="AM359" s="39"/>
      <c r="AN359" s="39"/>
      <c r="AO359" s="39"/>
      <c r="AP359" s="39"/>
      <c r="AQ359" s="39"/>
      <c r="AR359" s="39"/>
      <c r="AS359" s="39"/>
      <c r="AT359" s="39"/>
      <c r="AU359" s="39"/>
      <c r="AV359" s="39"/>
      <c r="AW359" s="39"/>
      <c r="AX359" s="39"/>
      <c r="AY359" s="39"/>
      <c r="AZ359" s="39"/>
    </row>
    <row r="360" spans="27:52" ht="28.8" x14ac:dyDescent="0.55000000000000004">
      <c r="AA360" s="39"/>
      <c r="AB360" s="39"/>
      <c r="AC360" s="39"/>
      <c r="AD360" s="39"/>
      <c r="AE360" s="39"/>
      <c r="AF360" s="39"/>
      <c r="AG360" s="39"/>
      <c r="AH360" s="39"/>
      <c r="AI360" s="39"/>
      <c r="AJ360" s="39"/>
      <c r="AK360" s="39"/>
      <c r="AL360" s="39"/>
      <c r="AM360" s="39"/>
      <c r="AN360" s="39"/>
      <c r="AO360" s="39"/>
      <c r="AP360" s="39"/>
      <c r="AQ360" s="39"/>
      <c r="AR360" s="39"/>
      <c r="AS360" s="39"/>
      <c r="AT360" s="39"/>
      <c r="AU360" s="39"/>
      <c r="AV360" s="39"/>
      <c r="AW360" s="39"/>
      <c r="AX360" s="39"/>
      <c r="AY360" s="39"/>
      <c r="AZ360" s="39"/>
    </row>
    <row r="361" spans="27:52" ht="28.8" x14ac:dyDescent="0.55000000000000004">
      <c r="AA361" s="39"/>
      <c r="AB361" s="39"/>
      <c r="AC361" s="39"/>
      <c r="AD361" s="39"/>
      <c r="AE361" s="39"/>
      <c r="AF361" s="39"/>
      <c r="AG361" s="39"/>
      <c r="AH361" s="39"/>
      <c r="AI361" s="39"/>
      <c r="AJ361" s="39"/>
      <c r="AK361" s="39"/>
      <c r="AL361" s="39"/>
      <c r="AM361" s="39"/>
      <c r="AN361" s="39"/>
      <c r="AO361" s="39"/>
      <c r="AP361" s="39"/>
      <c r="AQ361" s="39"/>
      <c r="AR361" s="39"/>
      <c r="AS361" s="39"/>
      <c r="AT361" s="39"/>
      <c r="AU361" s="39"/>
      <c r="AV361" s="39"/>
      <c r="AW361" s="39"/>
      <c r="AX361" s="39"/>
      <c r="AY361" s="39"/>
      <c r="AZ361" s="39"/>
    </row>
    <row r="362" spans="27:52" ht="28.8" x14ac:dyDescent="0.55000000000000004">
      <c r="AA362" s="39"/>
      <c r="AB362" s="39"/>
      <c r="AC362" s="39"/>
      <c r="AD362" s="39"/>
      <c r="AE362" s="39"/>
      <c r="AF362" s="39"/>
      <c r="AG362" s="39"/>
      <c r="AH362" s="39"/>
      <c r="AI362" s="39"/>
      <c r="AJ362" s="39"/>
      <c r="AK362" s="39"/>
      <c r="AL362" s="39"/>
      <c r="AM362" s="39"/>
      <c r="AN362" s="39"/>
      <c r="AO362" s="39"/>
      <c r="AP362" s="39"/>
      <c r="AQ362" s="39"/>
      <c r="AR362" s="39"/>
      <c r="AS362" s="39"/>
      <c r="AT362" s="39"/>
      <c r="AU362" s="39"/>
      <c r="AV362" s="39"/>
      <c r="AW362" s="39"/>
      <c r="AX362" s="39"/>
      <c r="AY362" s="39"/>
      <c r="AZ362" s="39"/>
    </row>
    <row r="363" spans="27:52" ht="28.8" x14ac:dyDescent="0.55000000000000004">
      <c r="AA363" s="39"/>
      <c r="AB363" s="39"/>
      <c r="AC363" s="39"/>
      <c r="AD363" s="39"/>
      <c r="AE363" s="39"/>
      <c r="AF363" s="39"/>
      <c r="AG363" s="39"/>
      <c r="AH363" s="39"/>
      <c r="AI363" s="39"/>
      <c r="AJ363" s="39"/>
      <c r="AK363" s="39"/>
      <c r="AL363" s="39"/>
      <c r="AM363" s="39"/>
      <c r="AN363" s="39"/>
      <c r="AO363" s="39"/>
      <c r="AP363" s="39"/>
      <c r="AQ363" s="39"/>
      <c r="AR363" s="39"/>
      <c r="AS363" s="39"/>
      <c r="AT363" s="39"/>
      <c r="AU363" s="39"/>
      <c r="AV363" s="39"/>
      <c r="AW363" s="39"/>
      <c r="AX363" s="39"/>
      <c r="AY363" s="39"/>
      <c r="AZ363" s="39"/>
    </row>
    <row r="364" spans="27:52" ht="28.8" x14ac:dyDescent="0.55000000000000004">
      <c r="AA364" s="39"/>
      <c r="AB364" s="39"/>
      <c r="AC364" s="39"/>
      <c r="AD364" s="39"/>
      <c r="AE364" s="39"/>
      <c r="AF364" s="39"/>
      <c r="AG364" s="39"/>
      <c r="AH364" s="39"/>
      <c r="AI364" s="39"/>
      <c r="AJ364" s="39"/>
      <c r="AK364" s="39"/>
      <c r="AL364" s="39"/>
      <c r="AM364" s="39"/>
      <c r="AN364" s="39"/>
      <c r="AO364" s="39"/>
      <c r="AP364" s="39"/>
      <c r="AQ364" s="39"/>
      <c r="AR364" s="39"/>
      <c r="AS364" s="39"/>
      <c r="AT364" s="39"/>
      <c r="AU364" s="39"/>
      <c r="AV364" s="39"/>
      <c r="AW364" s="39"/>
      <c r="AX364" s="39"/>
      <c r="AY364" s="39"/>
      <c r="AZ364" s="39"/>
    </row>
    <row r="365" spans="27:52" ht="28.8" x14ac:dyDescent="0.55000000000000004">
      <c r="AA365" s="39"/>
      <c r="AB365" s="39"/>
      <c r="AC365" s="39"/>
      <c r="AD365" s="39"/>
      <c r="AE365" s="39"/>
      <c r="AF365" s="39"/>
      <c r="AG365" s="39"/>
      <c r="AH365" s="39"/>
      <c r="AI365" s="39"/>
      <c r="AJ365" s="39"/>
      <c r="AK365" s="39"/>
      <c r="AL365" s="39"/>
      <c r="AM365" s="39"/>
      <c r="AN365" s="39"/>
      <c r="AO365" s="39"/>
      <c r="AP365" s="39"/>
      <c r="AQ365" s="39"/>
      <c r="AR365" s="39"/>
      <c r="AS365" s="39"/>
      <c r="AT365" s="39"/>
      <c r="AU365" s="39"/>
      <c r="AV365" s="39"/>
      <c r="AW365" s="39"/>
      <c r="AX365" s="39"/>
      <c r="AY365" s="39"/>
      <c r="AZ365" s="39"/>
    </row>
    <row r="366" spans="27:52" ht="28.8" x14ac:dyDescent="0.55000000000000004">
      <c r="AA366" s="39"/>
      <c r="AB366" s="39"/>
      <c r="AC366" s="39"/>
      <c r="AD366" s="39"/>
      <c r="AE366" s="39"/>
      <c r="AF366" s="39"/>
      <c r="AG366" s="39"/>
      <c r="AH366" s="39"/>
      <c r="AI366" s="39"/>
      <c r="AJ366" s="39"/>
      <c r="AK366" s="39"/>
      <c r="AL366" s="39"/>
      <c r="AM366" s="39"/>
      <c r="AN366" s="39"/>
      <c r="AO366" s="39"/>
      <c r="AP366" s="39"/>
      <c r="AQ366" s="39"/>
      <c r="AR366" s="39"/>
      <c r="AS366" s="39"/>
      <c r="AT366" s="39"/>
      <c r="AU366" s="39"/>
      <c r="AV366" s="39"/>
      <c r="AW366" s="39"/>
      <c r="AX366" s="39"/>
      <c r="AY366" s="39"/>
      <c r="AZ366" s="39"/>
    </row>
    <row r="367" spans="27:52" ht="28.8" x14ac:dyDescent="0.55000000000000004">
      <c r="AA367" s="39"/>
      <c r="AB367" s="39"/>
      <c r="AC367" s="39"/>
      <c r="AD367" s="39"/>
      <c r="AE367" s="39"/>
      <c r="AF367" s="39"/>
      <c r="AG367" s="39"/>
      <c r="AH367" s="39"/>
      <c r="AI367" s="39"/>
      <c r="AJ367" s="39"/>
      <c r="AK367" s="39"/>
      <c r="AL367" s="39"/>
      <c r="AM367" s="39"/>
      <c r="AN367" s="39"/>
      <c r="AO367" s="39"/>
      <c r="AP367" s="39"/>
      <c r="AQ367" s="39"/>
      <c r="AR367" s="39"/>
      <c r="AS367" s="39"/>
      <c r="AT367" s="39"/>
      <c r="AU367" s="39"/>
      <c r="AV367" s="39"/>
      <c r="AW367" s="39"/>
      <c r="AX367" s="39"/>
      <c r="AY367" s="39"/>
      <c r="AZ367" s="39"/>
    </row>
    <row r="368" spans="27:52" ht="28.8" x14ac:dyDescent="0.55000000000000004">
      <c r="AA368" s="39"/>
      <c r="AB368" s="39"/>
      <c r="AC368" s="39"/>
      <c r="AD368" s="39"/>
      <c r="AE368" s="39"/>
      <c r="AF368" s="39"/>
      <c r="AG368" s="39"/>
      <c r="AH368" s="39"/>
      <c r="AI368" s="39"/>
      <c r="AJ368" s="39"/>
      <c r="AK368" s="39"/>
      <c r="AL368" s="39"/>
      <c r="AM368" s="39"/>
      <c r="AN368" s="39"/>
      <c r="AO368" s="39"/>
      <c r="AP368" s="39"/>
      <c r="AQ368" s="39"/>
      <c r="AR368" s="39"/>
      <c r="AS368" s="39"/>
      <c r="AT368" s="39"/>
      <c r="AU368" s="39"/>
      <c r="AV368" s="39"/>
      <c r="AW368" s="39"/>
      <c r="AX368" s="39"/>
      <c r="AY368" s="39"/>
      <c r="AZ368" s="39"/>
    </row>
    <row r="369" spans="27:52" ht="28.8" x14ac:dyDescent="0.55000000000000004">
      <c r="AA369" s="39"/>
      <c r="AB369" s="39"/>
      <c r="AC369" s="39"/>
      <c r="AD369" s="39"/>
      <c r="AE369" s="39"/>
      <c r="AF369" s="39"/>
      <c r="AG369" s="39"/>
      <c r="AH369" s="39"/>
      <c r="AI369" s="39"/>
      <c r="AJ369" s="39"/>
      <c r="AK369" s="39"/>
      <c r="AL369" s="39"/>
      <c r="AM369" s="39"/>
      <c r="AN369" s="39"/>
      <c r="AO369" s="39"/>
      <c r="AP369" s="39"/>
      <c r="AQ369" s="39"/>
      <c r="AR369" s="39"/>
      <c r="AS369" s="39"/>
      <c r="AT369" s="39"/>
      <c r="AU369" s="39"/>
      <c r="AV369" s="39"/>
      <c r="AW369" s="39"/>
      <c r="AX369" s="39"/>
      <c r="AY369" s="39"/>
      <c r="AZ369" s="39"/>
    </row>
    <row r="370" spans="27:52" ht="28.8" x14ac:dyDescent="0.55000000000000004">
      <c r="AA370" s="39"/>
      <c r="AB370" s="39"/>
      <c r="AC370" s="39"/>
      <c r="AD370" s="39"/>
      <c r="AE370" s="39"/>
      <c r="AF370" s="39"/>
      <c r="AG370" s="39"/>
      <c r="AH370" s="39"/>
      <c r="AI370" s="39"/>
      <c r="AJ370" s="39"/>
      <c r="AK370" s="39"/>
      <c r="AL370" s="39"/>
      <c r="AM370" s="39"/>
      <c r="AN370" s="39"/>
      <c r="AO370" s="39"/>
      <c r="AP370" s="39"/>
      <c r="AQ370" s="39"/>
      <c r="AR370" s="39"/>
      <c r="AS370" s="39"/>
      <c r="AT370" s="39"/>
      <c r="AU370" s="39"/>
      <c r="AV370" s="39"/>
      <c r="AW370" s="39"/>
      <c r="AX370" s="39"/>
      <c r="AY370" s="39"/>
      <c r="AZ370" s="39"/>
    </row>
    <row r="371" spans="27:52" ht="28.8" x14ac:dyDescent="0.55000000000000004">
      <c r="AA371" s="39"/>
      <c r="AB371" s="39"/>
      <c r="AC371" s="39"/>
      <c r="AD371" s="39"/>
      <c r="AE371" s="39"/>
      <c r="AF371" s="39"/>
      <c r="AG371" s="39"/>
      <c r="AH371" s="39"/>
      <c r="AI371" s="39"/>
      <c r="AJ371" s="39"/>
      <c r="AK371" s="39"/>
      <c r="AL371" s="39"/>
      <c r="AM371" s="39"/>
      <c r="AN371" s="39"/>
      <c r="AO371" s="39"/>
      <c r="AP371" s="39"/>
      <c r="AQ371" s="39"/>
      <c r="AR371" s="39"/>
      <c r="AS371" s="39"/>
      <c r="AT371" s="39"/>
      <c r="AU371" s="39"/>
      <c r="AV371" s="39"/>
      <c r="AW371" s="39"/>
      <c r="AX371" s="39"/>
      <c r="AY371" s="39"/>
      <c r="AZ371" s="39"/>
    </row>
    <row r="372" spans="27:52" ht="28.8" x14ac:dyDescent="0.55000000000000004">
      <c r="AA372" s="39"/>
      <c r="AB372" s="39"/>
      <c r="AC372" s="39"/>
      <c r="AD372" s="39"/>
      <c r="AE372" s="39"/>
      <c r="AF372" s="39"/>
      <c r="AG372" s="39"/>
      <c r="AH372" s="39"/>
      <c r="AI372" s="39"/>
      <c r="AJ372" s="39"/>
      <c r="AK372" s="39"/>
      <c r="AL372" s="39"/>
      <c r="AM372" s="39"/>
      <c r="AN372" s="39"/>
      <c r="AO372" s="39"/>
      <c r="AP372" s="39"/>
      <c r="AQ372" s="39"/>
      <c r="AR372" s="39"/>
      <c r="AS372" s="39"/>
      <c r="AT372" s="39"/>
      <c r="AU372" s="39"/>
      <c r="AV372" s="39"/>
      <c r="AW372" s="39"/>
      <c r="AX372" s="39"/>
      <c r="AY372" s="39"/>
      <c r="AZ372" s="39"/>
    </row>
    <row r="373" spans="27:52" ht="28.8" x14ac:dyDescent="0.55000000000000004">
      <c r="AA373" s="39"/>
      <c r="AB373" s="39"/>
      <c r="AC373" s="39"/>
      <c r="AD373" s="39"/>
      <c r="AE373" s="39"/>
      <c r="AF373" s="39"/>
      <c r="AG373" s="39"/>
      <c r="AH373" s="39"/>
      <c r="AI373" s="39"/>
      <c r="AJ373" s="39"/>
      <c r="AK373" s="39"/>
      <c r="AL373" s="39"/>
      <c r="AM373" s="39"/>
      <c r="AN373" s="39"/>
      <c r="AO373" s="39"/>
      <c r="AP373" s="39"/>
      <c r="AQ373" s="39"/>
      <c r="AR373" s="39"/>
      <c r="AS373" s="39"/>
      <c r="AT373" s="39"/>
      <c r="AU373" s="39"/>
      <c r="AV373" s="39"/>
      <c r="AW373" s="39"/>
      <c r="AX373" s="39"/>
      <c r="AY373" s="39"/>
      <c r="AZ373" s="39"/>
    </row>
    <row r="374" spans="27:52" ht="28.8" x14ac:dyDescent="0.55000000000000004">
      <c r="AA374" s="39"/>
      <c r="AB374" s="39"/>
      <c r="AC374" s="39"/>
      <c r="AD374" s="39"/>
      <c r="AE374" s="39"/>
      <c r="AF374" s="39"/>
      <c r="AG374" s="39"/>
      <c r="AH374" s="39"/>
      <c r="AI374" s="39"/>
      <c r="AJ374" s="39"/>
      <c r="AK374" s="39"/>
      <c r="AL374" s="39"/>
      <c r="AM374" s="39"/>
      <c r="AN374" s="39"/>
      <c r="AO374" s="39"/>
      <c r="AP374" s="39"/>
      <c r="AQ374" s="39"/>
      <c r="AR374" s="39"/>
      <c r="AS374" s="39"/>
      <c r="AT374" s="39"/>
      <c r="AU374" s="39"/>
      <c r="AV374" s="39"/>
      <c r="AW374" s="39"/>
      <c r="AX374" s="39"/>
      <c r="AY374" s="39"/>
      <c r="AZ374" s="39"/>
    </row>
    <row r="375" spans="27:52" ht="28.8" x14ac:dyDescent="0.55000000000000004">
      <c r="AA375" s="39"/>
      <c r="AB375" s="39"/>
      <c r="AC375" s="39"/>
      <c r="AD375" s="39"/>
      <c r="AE375" s="39"/>
      <c r="AF375" s="39"/>
      <c r="AG375" s="39"/>
      <c r="AH375" s="39"/>
      <c r="AI375" s="39"/>
      <c r="AJ375" s="39"/>
      <c r="AK375" s="39"/>
      <c r="AL375" s="39"/>
      <c r="AM375" s="39"/>
      <c r="AN375" s="39"/>
      <c r="AO375" s="39"/>
      <c r="AP375" s="39"/>
      <c r="AQ375" s="39"/>
      <c r="AR375" s="39"/>
      <c r="AS375" s="39"/>
      <c r="AT375" s="39"/>
      <c r="AU375" s="39"/>
      <c r="AV375" s="39"/>
      <c r="AW375" s="39"/>
      <c r="AX375" s="39"/>
      <c r="AY375" s="39"/>
      <c r="AZ375" s="39"/>
    </row>
    <row r="376" spans="27:52" ht="28.8" x14ac:dyDescent="0.55000000000000004">
      <c r="AA376" s="39"/>
      <c r="AB376" s="39"/>
      <c r="AC376" s="39"/>
      <c r="AD376" s="39"/>
      <c r="AE376" s="39"/>
      <c r="AF376" s="39"/>
      <c r="AG376" s="39"/>
      <c r="AH376" s="39"/>
      <c r="AI376" s="39"/>
      <c r="AJ376" s="39"/>
      <c r="AK376" s="39"/>
      <c r="AL376" s="39"/>
      <c r="AM376" s="39"/>
      <c r="AN376" s="39"/>
      <c r="AO376" s="39"/>
      <c r="AP376" s="39"/>
      <c r="AQ376" s="39"/>
      <c r="AR376" s="39"/>
      <c r="AS376" s="39"/>
      <c r="AT376" s="39"/>
      <c r="AU376" s="39"/>
      <c r="AV376" s="39"/>
      <c r="AW376" s="39"/>
      <c r="AX376" s="39"/>
      <c r="AY376" s="39"/>
      <c r="AZ376" s="39"/>
    </row>
    <row r="377" spans="27:52" ht="28.8" x14ac:dyDescent="0.55000000000000004">
      <c r="AA377" s="39"/>
      <c r="AB377" s="39"/>
      <c r="AC377" s="39"/>
      <c r="AD377" s="39"/>
      <c r="AE377" s="39"/>
      <c r="AF377" s="39"/>
      <c r="AG377" s="39"/>
      <c r="AH377" s="39"/>
      <c r="AI377" s="39"/>
      <c r="AJ377" s="39"/>
      <c r="AK377" s="39"/>
      <c r="AL377" s="39"/>
      <c r="AM377" s="39"/>
      <c r="AN377" s="39"/>
      <c r="AO377" s="39"/>
      <c r="AP377" s="39"/>
      <c r="AQ377" s="39"/>
      <c r="AR377" s="39"/>
      <c r="AS377" s="39"/>
      <c r="AT377" s="39"/>
      <c r="AU377" s="39"/>
      <c r="AV377" s="39"/>
      <c r="AW377" s="39"/>
      <c r="AX377" s="39"/>
      <c r="AY377" s="39"/>
      <c r="AZ377" s="39"/>
    </row>
    <row r="378" spans="27:52" ht="28.8" x14ac:dyDescent="0.55000000000000004">
      <c r="AA378" s="39"/>
      <c r="AB378" s="39"/>
      <c r="AC378" s="39"/>
      <c r="AD378" s="39"/>
      <c r="AE378" s="39"/>
      <c r="AF378" s="39"/>
      <c r="AG378" s="39"/>
      <c r="AH378" s="39"/>
      <c r="AI378" s="39"/>
      <c r="AJ378" s="39"/>
      <c r="AK378" s="39"/>
      <c r="AL378" s="39"/>
      <c r="AM378" s="39"/>
      <c r="AN378" s="39"/>
      <c r="AO378" s="39"/>
      <c r="AP378" s="39"/>
      <c r="AQ378" s="39"/>
      <c r="AR378" s="39"/>
      <c r="AS378" s="39"/>
      <c r="AT378" s="39"/>
      <c r="AU378" s="39"/>
      <c r="AV378" s="39"/>
      <c r="AW378" s="39"/>
      <c r="AX378" s="39"/>
      <c r="AY378" s="39"/>
      <c r="AZ378" s="39"/>
    </row>
    <row r="379" spans="27:52" ht="28.8" x14ac:dyDescent="0.55000000000000004">
      <c r="AA379" s="39"/>
      <c r="AB379" s="39"/>
      <c r="AC379" s="39"/>
      <c r="AD379" s="39"/>
      <c r="AE379" s="39"/>
      <c r="AF379" s="39"/>
      <c r="AG379" s="39"/>
      <c r="AH379" s="39"/>
      <c r="AI379" s="39"/>
      <c r="AJ379" s="39"/>
      <c r="AK379" s="39"/>
      <c r="AL379" s="39"/>
      <c r="AM379" s="39"/>
      <c r="AN379" s="39"/>
      <c r="AO379" s="39"/>
      <c r="AP379" s="39"/>
      <c r="AQ379" s="39"/>
      <c r="AR379" s="39"/>
      <c r="AS379" s="39"/>
      <c r="AT379" s="39"/>
      <c r="AU379" s="39"/>
      <c r="AV379" s="39"/>
      <c r="AW379" s="39"/>
      <c r="AX379" s="39"/>
      <c r="AY379" s="39"/>
      <c r="AZ379" s="39"/>
    </row>
    <row r="380" spans="27:52" ht="28.8" x14ac:dyDescent="0.55000000000000004">
      <c r="AA380" s="39"/>
      <c r="AB380" s="39"/>
      <c r="AC380" s="39"/>
      <c r="AD380" s="39"/>
      <c r="AE380" s="39"/>
      <c r="AF380" s="39"/>
      <c r="AG380" s="39"/>
      <c r="AH380" s="39"/>
      <c r="AI380" s="39"/>
      <c r="AJ380" s="39"/>
      <c r="AK380" s="39"/>
      <c r="AL380" s="39"/>
      <c r="AM380" s="39"/>
      <c r="AN380" s="39"/>
      <c r="AO380" s="39"/>
      <c r="AP380" s="39"/>
      <c r="AQ380" s="39"/>
      <c r="AR380" s="39"/>
      <c r="AS380" s="39"/>
      <c r="AT380" s="39"/>
      <c r="AU380" s="39"/>
      <c r="AV380" s="39"/>
      <c r="AW380" s="39"/>
      <c r="AX380" s="39"/>
      <c r="AY380" s="39"/>
      <c r="AZ380" s="39"/>
    </row>
    <row r="381" spans="27:52" ht="28.8" x14ac:dyDescent="0.55000000000000004">
      <c r="AA381" s="39"/>
      <c r="AB381" s="39"/>
      <c r="AC381" s="39"/>
      <c r="AD381" s="39"/>
      <c r="AE381" s="39"/>
      <c r="AF381" s="39"/>
      <c r="AG381" s="39"/>
      <c r="AH381" s="39"/>
      <c r="AI381" s="39"/>
      <c r="AJ381" s="39"/>
      <c r="AK381" s="39"/>
      <c r="AL381" s="39"/>
      <c r="AM381" s="39"/>
      <c r="AN381" s="39"/>
      <c r="AO381" s="39"/>
      <c r="AP381" s="39"/>
      <c r="AQ381" s="39"/>
      <c r="AR381" s="39"/>
      <c r="AS381" s="39"/>
      <c r="AT381" s="39"/>
      <c r="AU381" s="39"/>
      <c r="AV381" s="39"/>
      <c r="AW381" s="39"/>
      <c r="AX381" s="39"/>
      <c r="AY381" s="39"/>
      <c r="AZ381" s="39"/>
    </row>
    <row r="382" spans="27:52" ht="28.8" x14ac:dyDescent="0.55000000000000004">
      <c r="AA382" s="39"/>
      <c r="AB382" s="39"/>
      <c r="AC382" s="39"/>
      <c r="AD382" s="39"/>
      <c r="AE382" s="39"/>
      <c r="AF382" s="39"/>
      <c r="AG382" s="39"/>
      <c r="AH382" s="39"/>
      <c r="AI382" s="39"/>
      <c r="AJ382" s="39"/>
      <c r="AK382" s="39"/>
      <c r="AL382" s="39"/>
      <c r="AM382" s="39"/>
      <c r="AN382" s="39"/>
      <c r="AO382" s="39"/>
      <c r="AP382" s="39"/>
      <c r="AQ382" s="39"/>
      <c r="AR382" s="39"/>
      <c r="AS382" s="39"/>
      <c r="AT382" s="39"/>
      <c r="AU382" s="39"/>
      <c r="AV382" s="39"/>
      <c r="AW382" s="39"/>
      <c r="AX382" s="39"/>
      <c r="AY382" s="39"/>
      <c r="AZ382" s="39"/>
    </row>
    <row r="383" spans="27:52" ht="28.8" x14ac:dyDescent="0.55000000000000004">
      <c r="AA383" s="39"/>
      <c r="AB383" s="39"/>
      <c r="AC383" s="39"/>
      <c r="AD383" s="39"/>
      <c r="AE383" s="39"/>
      <c r="AF383" s="39"/>
      <c r="AG383" s="39"/>
      <c r="AH383" s="39"/>
      <c r="AI383" s="39"/>
      <c r="AJ383" s="39"/>
      <c r="AK383" s="39"/>
      <c r="AL383" s="39"/>
      <c r="AM383" s="39"/>
      <c r="AN383" s="39"/>
      <c r="AO383" s="39"/>
      <c r="AP383" s="39"/>
      <c r="AQ383" s="39"/>
      <c r="AR383" s="39"/>
      <c r="AS383" s="39"/>
      <c r="AT383" s="39"/>
      <c r="AU383" s="39"/>
      <c r="AV383" s="39"/>
      <c r="AW383" s="39"/>
      <c r="AX383" s="39"/>
      <c r="AY383" s="39"/>
      <c r="AZ383" s="39"/>
    </row>
    <row r="384" spans="27:52" ht="28.8" x14ac:dyDescent="0.55000000000000004">
      <c r="AA384" s="39"/>
      <c r="AB384" s="39"/>
      <c r="AC384" s="39"/>
      <c r="AD384" s="39"/>
      <c r="AE384" s="39"/>
      <c r="AF384" s="39"/>
      <c r="AG384" s="39"/>
      <c r="AH384" s="39"/>
      <c r="AI384" s="39"/>
      <c r="AJ384" s="39"/>
      <c r="AK384" s="39"/>
      <c r="AL384" s="39"/>
      <c r="AM384" s="39"/>
      <c r="AN384" s="39"/>
      <c r="AO384" s="39"/>
      <c r="AP384" s="39"/>
      <c r="AQ384" s="39"/>
      <c r="AR384" s="39"/>
      <c r="AS384" s="39"/>
      <c r="AT384" s="39"/>
      <c r="AU384" s="39"/>
      <c r="AV384" s="39"/>
      <c r="AW384" s="39"/>
      <c r="AX384" s="39"/>
      <c r="AY384" s="39"/>
      <c r="AZ384" s="39"/>
    </row>
    <row r="385" spans="27:52" ht="28.8" x14ac:dyDescent="0.55000000000000004">
      <c r="AA385" s="39"/>
      <c r="AB385" s="39"/>
      <c r="AC385" s="39"/>
      <c r="AD385" s="39"/>
      <c r="AE385" s="39"/>
      <c r="AF385" s="39"/>
      <c r="AG385" s="39"/>
      <c r="AH385" s="39"/>
      <c r="AI385" s="39"/>
      <c r="AJ385" s="39"/>
      <c r="AK385" s="39"/>
      <c r="AL385" s="39"/>
      <c r="AM385" s="39"/>
      <c r="AN385" s="39"/>
      <c r="AO385" s="39"/>
      <c r="AP385" s="39"/>
      <c r="AQ385" s="39"/>
      <c r="AR385" s="39"/>
      <c r="AS385" s="39"/>
      <c r="AT385" s="39"/>
      <c r="AU385" s="39"/>
      <c r="AV385" s="39"/>
      <c r="AW385" s="39"/>
      <c r="AX385" s="39"/>
      <c r="AY385" s="39"/>
      <c r="AZ385" s="39"/>
    </row>
    <row r="386" spans="27:52" ht="28.8" x14ac:dyDescent="0.55000000000000004">
      <c r="AA386" s="39"/>
      <c r="AB386" s="39"/>
      <c r="AC386" s="39"/>
      <c r="AD386" s="39"/>
      <c r="AE386" s="39"/>
      <c r="AF386" s="39"/>
      <c r="AG386" s="39"/>
      <c r="AH386" s="39"/>
      <c r="AI386" s="39"/>
      <c r="AJ386" s="39"/>
      <c r="AK386" s="39"/>
      <c r="AL386" s="39"/>
      <c r="AM386" s="39"/>
      <c r="AN386" s="39"/>
      <c r="AO386" s="39"/>
      <c r="AP386" s="39"/>
      <c r="AQ386" s="39"/>
      <c r="AR386" s="39"/>
      <c r="AS386" s="39"/>
      <c r="AT386" s="39"/>
      <c r="AU386" s="39"/>
      <c r="AV386" s="39"/>
      <c r="AW386" s="39"/>
      <c r="AX386" s="39"/>
      <c r="AY386" s="39"/>
      <c r="AZ386" s="39"/>
    </row>
    <row r="387" spans="27:52" ht="28.8" x14ac:dyDescent="0.55000000000000004">
      <c r="AA387" s="39"/>
      <c r="AB387" s="39"/>
      <c r="AC387" s="39"/>
      <c r="AD387" s="39"/>
      <c r="AE387" s="39"/>
      <c r="AF387" s="39"/>
      <c r="AG387" s="39"/>
      <c r="AH387" s="39"/>
      <c r="AI387" s="39"/>
      <c r="AJ387" s="39"/>
      <c r="AK387" s="39"/>
      <c r="AL387" s="39"/>
      <c r="AM387" s="39"/>
      <c r="AN387" s="39"/>
      <c r="AO387" s="39"/>
      <c r="AP387" s="39"/>
      <c r="AQ387" s="39"/>
      <c r="AR387" s="39"/>
      <c r="AS387" s="39"/>
      <c r="AT387" s="39"/>
      <c r="AU387" s="39"/>
      <c r="AV387" s="39"/>
      <c r="AW387" s="39"/>
      <c r="AX387" s="39"/>
      <c r="AY387" s="39"/>
      <c r="AZ387" s="39"/>
    </row>
    <row r="388" spans="27:52" ht="28.8" x14ac:dyDescent="0.55000000000000004">
      <c r="AA388" s="39"/>
      <c r="AB388" s="39"/>
      <c r="AC388" s="39"/>
      <c r="AD388" s="39"/>
      <c r="AE388" s="39"/>
      <c r="AF388" s="39"/>
      <c r="AG388" s="39"/>
      <c r="AH388" s="39"/>
      <c r="AI388" s="39"/>
      <c r="AJ388" s="39"/>
      <c r="AK388" s="39"/>
      <c r="AL388" s="39"/>
      <c r="AM388" s="39"/>
      <c r="AN388" s="39"/>
      <c r="AO388" s="39"/>
      <c r="AP388" s="39"/>
      <c r="AQ388" s="39"/>
      <c r="AR388" s="39"/>
      <c r="AS388" s="39"/>
      <c r="AT388" s="39"/>
      <c r="AU388" s="39"/>
      <c r="AV388" s="39"/>
      <c r="AW388" s="39"/>
      <c r="AX388" s="39"/>
      <c r="AY388" s="39"/>
      <c r="AZ388" s="39"/>
    </row>
    <row r="389" spans="27:52" ht="28.8" x14ac:dyDescent="0.55000000000000004">
      <c r="AA389" s="39"/>
      <c r="AB389" s="39"/>
      <c r="AC389" s="39"/>
      <c r="AD389" s="39"/>
      <c r="AE389" s="39"/>
      <c r="AF389" s="39"/>
      <c r="AG389" s="39"/>
      <c r="AH389" s="39"/>
      <c r="AI389" s="39"/>
      <c r="AJ389" s="39"/>
      <c r="AK389" s="39"/>
      <c r="AL389" s="39"/>
      <c r="AM389" s="39"/>
      <c r="AN389" s="39"/>
      <c r="AO389" s="39"/>
      <c r="AP389" s="39"/>
      <c r="AQ389" s="39"/>
      <c r="AR389" s="39"/>
      <c r="AS389" s="39"/>
      <c r="AT389" s="39"/>
      <c r="AU389" s="39"/>
      <c r="AV389" s="39"/>
      <c r="AW389" s="39"/>
      <c r="AX389" s="39"/>
      <c r="AY389" s="39"/>
      <c r="AZ389" s="39"/>
    </row>
    <row r="390" spans="27:52" ht="28.8" x14ac:dyDescent="0.55000000000000004">
      <c r="AA390" s="39"/>
      <c r="AB390" s="39"/>
      <c r="AC390" s="39"/>
      <c r="AD390" s="39"/>
      <c r="AE390" s="39"/>
      <c r="AF390" s="39"/>
      <c r="AG390" s="39"/>
      <c r="AH390" s="39"/>
      <c r="AI390" s="39"/>
      <c r="AJ390" s="39"/>
      <c r="AK390" s="39"/>
      <c r="AL390" s="39"/>
      <c r="AM390" s="39"/>
      <c r="AN390" s="39"/>
      <c r="AO390" s="39"/>
      <c r="AP390" s="39"/>
      <c r="AQ390" s="39"/>
      <c r="AR390" s="39"/>
      <c r="AS390" s="39"/>
      <c r="AT390" s="39"/>
      <c r="AU390" s="39"/>
      <c r="AV390" s="39"/>
      <c r="AW390" s="39"/>
      <c r="AX390" s="39"/>
      <c r="AY390" s="39"/>
      <c r="AZ390" s="39"/>
    </row>
    <row r="391" spans="27:52" ht="28.8" x14ac:dyDescent="0.55000000000000004">
      <c r="AA391" s="39"/>
      <c r="AB391" s="39"/>
      <c r="AC391" s="39"/>
      <c r="AD391" s="39"/>
      <c r="AE391" s="39"/>
      <c r="AF391" s="39"/>
      <c r="AG391" s="39"/>
      <c r="AH391" s="39"/>
      <c r="AI391" s="39"/>
      <c r="AJ391" s="39"/>
      <c r="AK391" s="39"/>
      <c r="AL391" s="39"/>
      <c r="AM391" s="39"/>
      <c r="AN391" s="39"/>
      <c r="AO391" s="39"/>
      <c r="AP391" s="39"/>
      <c r="AQ391" s="39"/>
      <c r="AR391" s="39"/>
      <c r="AS391" s="39"/>
      <c r="AT391" s="39"/>
      <c r="AU391" s="39"/>
      <c r="AV391" s="39"/>
      <c r="AW391" s="39"/>
      <c r="AX391" s="39"/>
      <c r="AY391" s="39"/>
      <c r="AZ391" s="39"/>
    </row>
    <row r="392" spans="27:52" ht="28.8" x14ac:dyDescent="0.55000000000000004">
      <c r="AA392" s="39"/>
      <c r="AB392" s="39"/>
      <c r="AC392" s="39"/>
      <c r="AD392" s="39"/>
      <c r="AE392" s="39"/>
      <c r="AF392" s="39"/>
      <c r="AG392" s="39"/>
      <c r="AH392" s="39"/>
      <c r="AI392" s="39"/>
      <c r="AJ392" s="39"/>
      <c r="AK392" s="39"/>
      <c r="AL392" s="39"/>
      <c r="AM392" s="39"/>
      <c r="AN392" s="39"/>
      <c r="AO392" s="39"/>
      <c r="AP392" s="39"/>
      <c r="AQ392" s="39"/>
      <c r="AR392" s="39"/>
      <c r="AS392" s="39"/>
      <c r="AT392" s="39"/>
      <c r="AU392" s="39"/>
      <c r="AV392" s="39"/>
      <c r="AW392" s="39"/>
      <c r="AX392" s="39"/>
      <c r="AY392" s="39"/>
      <c r="AZ392" s="39"/>
    </row>
    <row r="393" spans="27:52" ht="28.8" x14ac:dyDescent="0.55000000000000004">
      <c r="AA393" s="39"/>
      <c r="AB393" s="39"/>
      <c r="AC393" s="39"/>
      <c r="AD393" s="39"/>
      <c r="AE393" s="39"/>
      <c r="AF393" s="39"/>
      <c r="AG393" s="39"/>
      <c r="AH393" s="39"/>
      <c r="AI393" s="39"/>
      <c r="AJ393" s="39"/>
      <c r="AK393" s="39"/>
      <c r="AL393" s="39"/>
      <c r="AM393" s="39"/>
      <c r="AN393" s="39"/>
      <c r="AO393" s="39"/>
      <c r="AP393" s="39"/>
      <c r="AQ393" s="39"/>
      <c r="AR393" s="39"/>
      <c r="AS393" s="39"/>
      <c r="AT393" s="39"/>
      <c r="AU393" s="39"/>
      <c r="AV393" s="39"/>
      <c r="AW393" s="39"/>
      <c r="AX393" s="39"/>
      <c r="AY393" s="39"/>
      <c r="AZ393" s="39"/>
    </row>
    <row r="394" spans="27:52" ht="28.8" x14ac:dyDescent="0.55000000000000004">
      <c r="AA394" s="39"/>
      <c r="AB394" s="39"/>
      <c r="AC394" s="39"/>
      <c r="AD394" s="39"/>
      <c r="AE394" s="39"/>
      <c r="AF394" s="39"/>
      <c r="AG394" s="39"/>
      <c r="AH394" s="39"/>
      <c r="AI394" s="39"/>
      <c r="AJ394" s="39"/>
      <c r="AK394" s="39"/>
      <c r="AL394" s="39"/>
      <c r="AM394" s="39"/>
      <c r="AN394" s="39"/>
      <c r="AO394" s="39"/>
      <c r="AP394" s="39"/>
      <c r="AQ394" s="39"/>
      <c r="AR394" s="39"/>
      <c r="AS394" s="39"/>
      <c r="AT394" s="39"/>
      <c r="AU394" s="39"/>
      <c r="AV394" s="39"/>
      <c r="AW394" s="39"/>
      <c r="AX394" s="39"/>
      <c r="AY394" s="39"/>
      <c r="AZ394" s="39"/>
    </row>
    <row r="395" spans="27:52" ht="28.8" x14ac:dyDescent="0.55000000000000004">
      <c r="AA395" s="39"/>
      <c r="AB395" s="39"/>
      <c r="AC395" s="39"/>
      <c r="AD395" s="39"/>
      <c r="AE395" s="39"/>
      <c r="AF395" s="39"/>
      <c r="AG395" s="39"/>
      <c r="AH395" s="39"/>
      <c r="AI395" s="39"/>
      <c r="AJ395" s="39"/>
      <c r="AK395" s="39"/>
      <c r="AL395" s="39"/>
      <c r="AM395" s="39"/>
      <c r="AN395" s="39"/>
      <c r="AO395" s="39"/>
      <c r="AP395" s="39"/>
      <c r="AQ395" s="39"/>
      <c r="AR395" s="39"/>
      <c r="AS395" s="39"/>
      <c r="AT395" s="39"/>
      <c r="AU395" s="39"/>
      <c r="AV395" s="39"/>
      <c r="AW395" s="39"/>
      <c r="AX395" s="39"/>
      <c r="AY395" s="39"/>
      <c r="AZ395" s="39"/>
    </row>
    <row r="396" spans="27:52" ht="28.8" x14ac:dyDescent="0.55000000000000004">
      <c r="AA396" s="39"/>
      <c r="AB396" s="39"/>
      <c r="AC396" s="39"/>
      <c r="AD396" s="39"/>
      <c r="AE396" s="39"/>
      <c r="AF396" s="39"/>
      <c r="AG396" s="39"/>
      <c r="AH396" s="39"/>
      <c r="AI396" s="39"/>
      <c r="AJ396" s="39"/>
      <c r="AK396" s="39"/>
      <c r="AL396" s="39"/>
      <c r="AM396" s="39"/>
      <c r="AN396" s="39"/>
      <c r="AO396" s="39"/>
      <c r="AP396" s="39"/>
      <c r="AQ396" s="39"/>
      <c r="AR396" s="39"/>
      <c r="AS396" s="39"/>
      <c r="AT396" s="39"/>
      <c r="AU396" s="39"/>
      <c r="AV396" s="39"/>
      <c r="AW396" s="39"/>
      <c r="AX396" s="39"/>
      <c r="AY396" s="39"/>
      <c r="AZ396" s="39"/>
    </row>
    <row r="397" spans="27:52" ht="28.8" x14ac:dyDescent="0.55000000000000004">
      <c r="AA397" s="39"/>
      <c r="AB397" s="39"/>
      <c r="AC397" s="39"/>
      <c r="AD397" s="39"/>
      <c r="AE397" s="39"/>
      <c r="AF397" s="39"/>
      <c r="AG397" s="39"/>
      <c r="AH397" s="39"/>
      <c r="AI397" s="39"/>
      <c r="AJ397" s="39"/>
      <c r="AK397" s="39"/>
      <c r="AL397" s="39"/>
      <c r="AM397" s="39"/>
      <c r="AN397" s="39"/>
      <c r="AO397" s="39"/>
      <c r="AP397" s="39"/>
      <c r="AQ397" s="39"/>
      <c r="AR397" s="39"/>
      <c r="AS397" s="39"/>
      <c r="AT397" s="39"/>
      <c r="AU397" s="39"/>
      <c r="AV397" s="39"/>
      <c r="AW397" s="39"/>
      <c r="AX397" s="39"/>
      <c r="AY397" s="39"/>
      <c r="AZ397" s="39"/>
    </row>
    <row r="398" spans="27:52" ht="28.8" x14ac:dyDescent="0.55000000000000004">
      <c r="AA398" s="39"/>
      <c r="AB398" s="39"/>
      <c r="AC398" s="39"/>
      <c r="AD398" s="39"/>
      <c r="AE398" s="39"/>
      <c r="AF398" s="39"/>
      <c r="AG398" s="39"/>
      <c r="AH398" s="39"/>
      <c r="AI398" s="39"/>
      <c r="AJ398" s="39"/>
      <c r="AK398" s="39"/>
      <c r="AL398" s="39"/>
      <c r="AM398" s="39"/>
      <c r="AN398" s="39"/>
      <c r="AO398" s="39"/>
      <c r="AP398" s="39"/>
      <c r="AQ398" s="39"/>
      <c r="AR398" s="39"/>
      <c r="AS398" s="39"/>
      <c r="AT398" s="39"/>
      <c r="AU398" s="39"/>
      <c r="AV398" s="39"/>
      <c r="AW398" s="39"/>
      <c r="AX398" s="39"/>
      <c r="AY398" s="39"/>
      <c r="AZ398" s="39"/>
    </row>
    <row r="399" spans="27:52" ht="28.8" x14ac:dyDescent="0.55000000000000004">
      <c r="AA399" s="39"/>
      <c r="AB399" s="39"/>
      <c r="AC399" s="39"/>
      <c r="AD399" s="39"/>
      <c r="AE399" s="39"/>
      <c r="AF399" s="39"/>
      <c r="AG399" s="39"/>
      <c r="AH399" s="39"/>
      <c r="AI399" s="39"/>
      <c r="AJ399" s="39"/>
      <c r="AK399" s="39"/>
      <c r="AL399" s="39"/>
      <c r="AM399" s="39"/>
      <c r="AN399" s="39"/>
      <c r="AO399" s="39"/>
      <c r="AP399" s="39"/>
      <c r="AQ399" s="39"/>
      <c r="AR399" s="39"/>
      <c r="AS399" s="39"/>
      <c r="AT399" s="39"/>
      <c r="AU399" s="39"/>
      <c r="AV399" s="39"/>
      <c r="AW399" s="39"/>
      <c r="AX399" s="39"/>
      <c r="AY399" s="39"/>
      <c r="AZ399" s="39"/>
    </row>
    <row r="400" spans="27:52" ht="28.8" x14ac:dyDescent="0.55000000000000004">
      <c r="AA400" s="39"/>
      <c r="AB400" s="39"/>
      <c r="AC400" s="39"/>
      <c r="AD400" s="39"/>
      <c r="AE400" s="39"/>
      <c r="AF400" s="39"/>
      <c r="AG400" s="39"/>
      <c r="AH400" s="39"/>
      <c r="AI400" s="39"/>
      <c r="AJ400" s="39"/>
      <c r="AK400" s="39"/>
      <c r="AL400" s="39"/>
      <c r="AM400" s="39"/>
      <c r="AN400" s="39"/>
      <c r="AO400" s="39"/>
      <c r="AP400" s="39"/>
      <c r="AQ400" s="39"/>
      <c r="AR400" s="39"/>
      <c r="AS400" s="39"/>
      <c r="AT400" s="39"/>
      <c r="AU400" s="39"/>
      <c r="AV400" s="39"/>
      <c r="AW400" s="39"/>
      <c r="AX400" s="39"/>
      <c r="AY400" s="39"/>
      <c r="AZ400" s="39"/>
    </row>
    <row r="401" spans="27:52" ht="28.8" x14ac:dyDescent="0.55000000000000004">
      <c r="AA401" s="39"/>
      <c r="AB401" s="39"/>
      <c r="AC401" s="39"/>
      <c r="AD401" s="39"/>
      <c r="AE401" s="39"/>
      <c r="AF401" s="39"/>
      <c r="AG401" s="39"/>
      <c r="AH401" s="39"/>
      <c r="AI401" s="39"/>
      <c r="AJ401" s="39"/>
      <c r="AK401" s="39"/>
      <c r="AL401" s="39"/>
      <c r="AM401" s="39"/>
      <c r="AN401" s="39"/>
      <c r="AO401" s="39"/>
      <c r="AP401" s="39"/>
      <c r="AQ401" s="39"/>
      <c r="AR401" s="39"/>
      <c r="AS401" s="39"/>
      <c r="AT401" s="39"/>
      <c r="AU401" s="39"/>
      <c r="AV401" s="39"/>
      <c r="AW401" s="39"/>
      <c r="AX401" s="39"/>
      <c r="AY401" s="39"/>
      <c r="AZ401" s="39"/>
    </row>
    <row r="402" spans="27:52" ht="28.8" x14ac:dyDescent="0.55000000000000004">
      <c r="AA402" s="39"/>
      <c r="AB402" s="39"/>
      <c r="AC402" s="39"/>
      <c r="AD402" s="39"/>
      <c r="AE402" s="39"/>
      <c r="AF402" s="39"/>
      <c r="AG402" s="39"/>
      <c r="AH402" s="39"/>
      <c r="AI402" s="39"/>
      <c r="AJ402" s="39"/>
      <c r="AK402" s="39"/>
      <c r="AL402" s="39"/>
      <c r="AM402" s="39"/>
      <c r="AN402" s="39"/>
      <c r="AO402" s="39"/>
      <c r="AP402" s="39"/>
      <c r="AQ402" s="39"/>
      <c r="AR402" s="39"/>
      <c r="AS402" s="39"/>
      <c r="AT402" s="39"/>
      <c r="AU402" s="39"/>
      <c r="AV402" s="39"/>
      <c r="AW402" s="39"/>
      <c r="AX402" s="39"/>
      <c r="AY402" s="39"/>
      <c r="AZ402" s="39"/>
    </row>
    <row r="403" spans="27:52" ht="28.8" x14ac:dyDescent="0.55000000000000004">
      <c r="AA403" s="39"/>
      <c r="AB403" s="39"/>
      <c r="AC403" s="39"/>
      <c r="AD403" s="39"/>
      <c r="AE403" s="39"/>
      <c r="AF403" s="39"/>
      <c r="AG403" s="39"/>
      <c r="AH403" s="39"/>
      <c r="AI403" s="39"/>
      <c r="AJ403" s="39"/>
      <c r="AK403" s="39"/>
      <c r="AL403" s="39"/>
      <c r="AM403" s="39"/>
      <c r="AN403" s="39"/>
      <c r="AO403" s="39"/>
      <c r="AP403" s="39"/>
      <c r="AQ403" s="39"/>
      <c r="AR403" s="39"/>
      <c r="AS403" s="39"/>
      <c r="AT403" s="39"/>
      <c r="AU403" s="39"/>
      <c r="AV403" s="39"/>
      <c r="AW403" s="39"/>
      <c r="AX403" s="39"/>
      <c r="AY403" s="39"/>
      <c r="AZ403" s="39"/>
    </row>
    <row r="404" spans="27:52" ht="28.8" x14ac:dyDescent="0.55000000000000004">
      <c r="AA404" s="39"/>
      <c r="AB404" s="39"/>
      <c r="AC404" s="39"/>
      <c r="AD404" s="39"/>
      <c r="AE404" s="39"/>
      <c r="AF404" s="39"/>
      <c r="AG404" s="39"/>
      <c r="AH404" s="39"/>
      <c r="AI404" s="39"/>
      <c r="AJ404" s="39"/>
      <c r="AK404" s="39"/>
      <c r="AL404" s="39"/>
      <c r="AM404" s="39"/>
      <c r="AN404" s="39"/>
      <c r="AO404" s="39"/>
      <c r="AP404" s="39"/>
      <c r="AQ404" s="39"/>
      <c r="AR404" s="39"/>
      <c r="AS404" s="39"/>
      <c r="AT404" s="39"/>
      <c r="AU404" s="39"/>
      <c r="AV404" s="39"/>
      <c r="AW404" s="39"/>
      <c r="AX404" s="39"/>
      <c r="AY404" s="39"/>
      <c r="AZ404" s="39"/>
    </row>
    <row r="405" spans="27:52" ht="28.8" x14ac:dyDescent="0.55000000000000004">
      <c r="AA405" s="39"/>
      <c r="AB405" s="39"/>
      <c r="AC405" s="39"/>
      <c r="AD405" s="39"/>
      <c r="AE405" s="39"/>
      <c r="AF405" s="39"/>
      <c r="AG405" s="39"/>
      <c r="AH405" s="39"/>
      <c r="AI405" s="39"/>
      <c r="AJ405" s="39"/>
      <c r="AK405" s="39"/>
      <c r="AL405" s="39"/>
      <c r="AM405" s="39"/>
      <c r="AN405" s="39"/>
      <c r="AO405" s="39"/>
      <c r="AP405" s="39"/>
      <c r="AQ405" s="39"/>
      <c r="AR405" s="39"/>
      <c r="AS405" s="39"/>
      <c r="AT405" s="39"/>
      <c r="AU405" s="39"/>
      <c r="AV405" s="39"/>
      <c r="AW405" s="39"/>
      <c r="AX405" s="39"/>
      <c r="AY405" s="39"/>
      <c r="AZ405" s="39"/>
    </row>
    <row r="406" spans="27:52" ht="28.8" x14ac:dyDescent="0.55000000000000004">
      <c r="AA406" s="39"/>
      <c r="AB406" s="39"/>
      <c r="AC406" s="39"/>
      <c r="AD406" s="39"/>
      <c r="AE406" s="39"/>
      <c r="AF406" s="39"/>
      <c r="AG406" s="39"/>
      <c r="AH406" s="39"/>
      <c r="AI406" s="39"/>
      <c r="AJ406" s="39"/>
      <c r="AK406" s="39"/>
      <c r="AL406" s="39"/>
      <c r="AM406" s="39"/>
      <c r="AN406" s="39"/>
      <c r="AO406" s="39"/>
      <c r="AP406" s="39"/>
      <c r="AQ406" s="39"/>
      <c r="AR406" s="39"/>
      <c r="AS406" s="39"/>
      <c r="AT406" s="39"/>
      <c r="AU406" s="39"/>
      <c r="AV406" s="39"/>
      <c r="AW406" s="39"/>
      <c r="AX406" s="39"/>
      <c r="AY406" s="39"/>
      <c r="AZ406" s="39"/>
    </row>
    <row r="407" spans="27:52" ht="28.8" x14ac:dyDescent="0.55000000000000004">
      <c r="AA407" s="39"/>
      <c r="AB407" s="39"/>
      <c r="AC407" s="39"/>
      <c r="AD407" s="39"/>
      <c r="AE407" s="39"/>
      <c r="AF407" s="39"/>
      <c r="AG407" s="39"/>
      <c r="AH407" s="39"/>
      <c r="AI407" s="39"/>
      <c r="AJ407" s="39"/>
      <c r="AK407" s="39"/>
      <c r="AL407" s="39"/>
      <c r="AM407" s="39"/>
      <c r="AN407" s="39"/>
      <c r="AO407" s="39"/>
      <c r="AP407" s="39"/>
      <c r="AQ407" s="39"/>
      <c r="AR407" s="39"/>
      <c r="AS407" s="39"/>
      <c r="AT407" s="39"/>
      <c r="AU407" s="39"/>
      <c r="AV407" s="39"/>
      <c r="AW407" s="39"/>
      <c r="AX407" s="39"/>
      <c r="AY407" s="39"/>
      <c r="AZ407" s="39"/>
    </row>
    <row r="408" spans="27:52" ht="28.8" x14ac:dyDescent="0.55000000000000004">
      <c r="AA408" s="39"/>
      <c r="AB408" s="39"/>
      <c r="AC408" s="39"/>
      <c r="AD408" s="39"/>
      <c r="AE408" s="39"/>
      <c r="AF408" s="39"/>
      <c r="AG408" s="39"/>
      <c r="AH408" s="39"/>
      <c r="AI408" s="39"/>
      <c r="AJ408" s="39"/>
      <c r="AK408" s="39"/>
      <c r="AL408" s="39"/>
      <c r="AM408" s="39"/>
      <c r="AN408" s="39"/>
      <c r="AO408" s="39"/>
      <c r="AP408" s="39"/>
      <c r="AQ408" s="39"/>
      <c r="AR408" s="39"/>
      <c r="AS408" s="39"/>
      <c r="AT408" s="39"/>
      <c r="AU408" s="39"/>
      <c r="AV408" s="39"/>
      <c r="AW408" s="39"/>
      <c r="AX408" s="39"/>
      <c r="AY408" s="39"/>
      <c r="AZ408" s="39"/>
    </row>
    <row r="409" spans="27:52" ht="28.8" x14ac:dyDescent="0.55000000000000004">
      <c r="AA409" s="39"/>
      <c r="AB409" s="39"/>
      <c r="AC409" s="39"/>
      <c r="AD409" s="39"/>
      <c r="AE409" s="39"/>
      <c r="AF409" s="39"/>
      <c r="AG409" s="39"/>
      <c r="AH409" s="39"/>
      <c r="AI409" s="39"/>
      <c r="AJ409" s="39"/>
      <c r="AK409" s="39"/>
      <c r="AL409" s="39"/>
      <c r="AM409" s="39"/>
      <c r="AN409" s="39"/>
      <c r="AO409" s="39"/>
      <c r="AP409" s="39"/>
      <c r="AQ409" s="39"/>
      <c r="AR409" s="39"/>
      <c r="AS409" s="39"/>
      <c r="AT409" s="39"/>
      <c r="AU409" s="39"/>
      <c r="AV409" s="39"/>
      <c r="AW409" s="39"/>
      <c r="AX409" s="39"/>
      <c r="AY409" s="39"/>
      <c r="AZ409" s="39"/>
    </row>
    <row r="410" spans="27:52" ht="28.8" x14ac:dyDescent="0.55000000000000004">
      <c r="AA410" s="39"/>
      <c r="AB410" s="39"/>
      <c r="AC410" s="39"/>
      <c r="AD410" s="39"/>
      <c r="AE410" s="39"/>
      <c r="AF410" s="39"/>
      <c r="AG410" s="39"/>
      <c r="AH410" s="39"/>
      <c r="AI410" s="39"/>
      <c r="AJ410" s="39"/>
      <c r="AK410" s="39"/>
      <c r="AL410" s="39"/>
      <c r="AM410" s="39"/>
      <c r="AN410" s="39"/>
      <c r="AO410" s="39"/>
      <c r="AP410" s="39"/>
      <c r="AQ410" s="39"/>
      <c r="AR410" s="39"/>
      <c r="AS410" s="39"/>
      <c r="AT410" s="39"/>
      <c r="AU410" s="39"/>
      <c r="AV410" s="39"/>
      <c r="AW410" s="39"/>
      <c r="AX410" s="39"/>
      <c r="AY410" s="39"/>
      <c r="AZ410" s="39"/>
    </row>
    <row r="411" spans="27:52" ht="28.8" x14ac:dyDescent="0.55000000000000004">
      <c r="AA411" s="39"/>
      <c r="AB411" s="39"/>
      <c r="AC411" s="39"/>
      <c r="AD411" s="39"/>
      <c r="AE411" s="39"/>
      <c r="AF411" s="39"/>
      <c r="AG411" s="39"/>
      <c r="AH411" s="39"/>
      <c r="AI411" s="39"/>
      <c r="AJ411" s="39"/>
      <c r="AK411" s="39"/>
      <c r="AL411" s="39"/>
      <c r="AM411" s="39"/>
      <c r="AN411" s="39"/>
      <c r="AO411" s="39"/>
      <c r="AP411" s="39"/>
      <c r="AQ411" s="39"/>
      <c r="AR411" s="39"/>
      <c r="AS411" s="39"/>
      <c r="AT411" s="39"/>
      <c r="AU411" s="39"/>
      <c r="AV411" s="39"/>
      <c r="AW411" s="39"/>
      <c r="AX411" s="39"/>
      <c r="AY411" s="39"/>
      <c r="AZ411" s="39"/>
    </row>
    <row r="412" spans="27:52" ht="28.8" x14ac:dyDescent="0.55000000000000004">
      <c r="AA412" s="39"/>
      <c r="AB412" s="39"/>
      <c r="AC412" s="39"/>
      <c r="AD412" s="39"/>
      <c r="AE412" s="39"/>
      <c r="AF412" s="39"/>
      <c r="AG412" s="39"/>
      <c r="AH412" s="39"/>
      <c r="AI412" s="39"/>
      <c r="AJ412" s="39"/>
      <c r="AK412" s="39"/>
      <c r="AL412" s="39"/>
      <c r="AM412" s="39"/>
      <c r="AN412" s="39"/>
      <c r="AO412" s="39"/>
      <c r="AP412" s="39"/>
      <c r="AQ412" s="39"/>
      <c r="AR412" s="39"/>
      <c r="AS412" s="39"/>
      <c r="AT412" s="39"/>
      <c r="AU412" s="39"/>
      <c r="AV412" s="39"/>
      <c r="AW412" s="39"/>
      <c r="AX412" s="39"/>
      <c r="AY412" s="39"/>
      <c r="AZ412" s="39"/>
    </row>
    <row r="413" spans="27:52" ht="28.8" x14ac:dyDescent="0.55000000000000004">
      <c r="AA413" s="39"/>
      <c r="AB413" s="39"/>
      <c r="AC413" s="39"/>
      <c r="AD413" s="39"/>
      <c r="AE413" s="39"/>
      <c r="AF413" s="39"/>
      <c r="AG413" s="39"/>
      <c r="AH413" s="39"/>
      <c r="AI413" s="39"/>
      <c r="AJ413" s="39"/>
      <c r="AK413" s="39"/>
      <c r="AL413" s="39"/>
      <c r="AM413" s="39"/>
      <c r="AN413" s="39"/>
      <c r="AO413" s="39"/>
      <c r="AP413" s="39"/>
      <c r="AQ413" s="39"/>
      <c r="AR413" s="39"/>
      <c r="AS413" s="39"/>
      <c r="AT413" s="39"/>
      <c r="AU413" s="39"/>
      <c r="AV413" s="39"/>
      <c r="AW413" s="39"/>
      <c r="AX413" s="39"/>
      <c r="AY413" s="39"/>
      <c r="AZ413" s="39"/>
    </row>
    <row r="414" spans="27:52" ht="28.8" x14ac:dyDescent="0.55000000000000004">
      <c r="AA414" s="39"/>
      <c r="AB414" s="39"/>
      <c r="AC414" s="39"/>
      <c r="AD414" s="39"/>
      <c r="AE414" s="39"/>
      <c r="AF414" s="39"/>
      <c r="AG414" s="39"/>
      <c r="AH414" s="39"/>
      <c r="AI414" s="39"/>
      <c r="AJ414" s="39"/>
      <c r="AK414" s="39"/>
      <c r="AL414" s="39"/>
      <c r="AM414" s="39"/>
      <c r="AN414" s="39"/>
      <c r="AO414" s="39"/>
      <c r="AP414" s="39"/>
      <c r="AQ414" s="39"/>
      <c r="AR414" s="39"/>
      <c r="AS414" s="39"/>
      <c r="AT414" s="39"/>
      <c r="AU414" s="39"/>
      <c r="AV414" s="39"/>
      <c r="AW414" s="39"/>
      <c r="AX414" s="39"/>
      <c r="AY414" s="39"/>
      <c r="AZ414" s="39"/>
    </row>
    <row r="415" spans="27:52" ht="28.8" x14ac:dyDescent="0.55000000000000004">
      <c r="AA415" s="39"/>
      <c r="AB415" s="39"/>
      <c r="AC415" s="39"/>
      <c r="AD415" s="39"/>
      <c r="AE415" s="39"/>
      <c r="AF415" s="39"/>
      <c r="AG415" s="39"/>
      <c r="AH415" s="39"/>
      <c r="AI415" s="39"/>
      <c r="AJ415" s="39"/>
      <c r="AK415" s="39"/>
      <c r="AL415" s="39"/>
      <c r="AM415" s="39"/>
      <c r="AN415" s="39"/>
      <c r="AO415" s="39"/>
      <c r="AP415" s="39"/>
      <c r="AQ415" s="39"/>
      <c r="AR415" s="39"/>
      <c r="AS415" s="39"/>
      <c r="AT415" s="39"/>
      <c r="AU415" s="39"/>
      <c r="AV415" s="39"/>
      <c r="AW415" s="39"/>
      <c r="AX415" s="39"/>
      <c r="AY415" s="39"/>
      <c r="AZ415" s="39"/>
    </row>
    <row r="416" spans="27:52" ht="28.8" x14ac:dyDescent="0.55000000000000004">
      <c r="AA416" s="39"/>
      <c r="AB416" s="39"/>
      <c r="AC416" s="39"/>
      <c r="AD416" s="39"/>
      <c r="AE416" s="39"/>
      <c r="AF416" s="39"/>
      <c r="AG416" s="39"/>
      <c r="AH416" s="39"/>
      <c r="AI416" s="39"/>
      <c r="AJ416" s="39"/>
      <c r="AK416" s="39"/>
      <c r="AL416" s="39"/>
      <c r="AM416" s="39"/>
      <c r="AN416" s="39"/>
      <c r="AO416" s="39"/>
      <c r="AP416" s="39"/>
      <c r="AQ416" s="39"/>
      <c r="AR416" s="39"/>
      <c r="AS416" s="39"/>
      <c r="AT416" s="39"/>
      <c r="AU416" s="39"/>
      <c r="AV416" s="39"/>
      <c r="AW416" s="39"/>
      <c r="AX416" s="39"/>
      <c r="AY416" s="39"/>
      <c r="AZ416" s="39"/>
    </row>
    <row r="417" spans="27:52" ht="28.8" x14ac:dyDescent="0.55000000000000004">
      <c r="AA417" s="39"/>
      <c r="AB417" s="39"/>
      <c r="AC417" s="39"/>
      <c r="AD417" s="39"/>
      <c r="AE417" s="39"/>
      <c r="AF417" s="39"/>
      <c r="AG417" s="39"/>
      <c r="AH417" s="39"/>
      <c r="AI417" s="39"/>
      <c r="AJ417" s="39"/>
      <c r="AK417" s="39"/>
      <c r="AL417" s="39"/>
      <c r="AM417" s="39"/>
      <c r="AN417" s="39"/>
      <c r="AO417" s="39"/>
      <c r="AP417" s="39"/>
      <c r="AQ417" s="39"/>
      <c r="AR417" s="39"/>
      <c r="AS417" s="39"/>
      <c r="AT417" s="39"/>
      <c r="AU417" s="39"/>
      <c r="AV417" s="39"/>
      <c r="AW417" s="39"/>
      <c r="AX417" s="39"/>
      <c r="AY417" s="39"/>
      <c r="AZ417" s="39"/>
    </row>
    <row r="418" spans="27:52" ht="28.8" x14ac:dyDescent="0.55000000000000004">
      <c r="AA418" s="39"/>
      <c r="AB418" s="39"/>
      <c r="AC418" s="39"/>
      <c r="AD418" s="39"/>
      <c r="AE418" s="39"/>
      <c r="AF418" s="39"/>
      <c r="AG418" s="39"/>
      <c r="AH418" s="39"/>
      <c r="AI418" s="39"/>
      <c r="AJ418" s="39"/>
      <c r="AK418" s="39"/>
      <c r="AL418" s="39"/>
      <c r="AM418" s="39"/>
      <c r="AN418" s="39"/>
      <c r="AO418" s="39"/>
      <c r="AP418" s="39"/>
      <c r="AQ418" s="39"/>
      <c r="AR418" s="39"/>
      <c r="AS418" s="39"/>
      <c r="AT418" s="39"/>
      <c r="AU418" s="39"/>
      <c r="AV418" s="39"/>
      <c r="AW418" s="39"/>
      <c r="AX418" s="39"/>
      <c r="AY418" s="39"/>
      <c r="AZ418" s="39"/>
    </row>
    <row r="419" spans="27:52" ht="28.8" x14ac:dyDescent="0.55000000000000004">
      <c r="AA419" s="39"/>
      <c r="AB419" s="39"/>
      <c r="AC419" s="39"/>
      <c r="AD419" s="39"/>
      <c r="AE419" s="39"/>
      <c r="AF419" s="39"/>
      <c r="AG419" s="39"/>
      <c r="AH419" s="39"/>
      <c r="AI419" s="39"/>
      <c r="AJ419" s="39"/>
      <c r="AK419" s="39"/>
      <c r="AL419" s="39"/>
      <c r="AM419" s="39"/>
      <c r="AN419" s="39"/>
      <c r="AO419" s="39"/>
      <c r="AP419" s="39"/>
      <c r="AQ419" s="39"/>
      <c r="AR419" s="39"/>
      <c r="AS419" s="39"/>
      <c r="AT419" s="39"/>
      <c r="AU419" s="39"/>
      <c r="AV419" s="39"/>
      <c r="AW419" s="39"/>
      <c r="AX419" s="39"/>
      <c r="AY419" s="39"/>
      <c r="AZ419" s="39"/>
    </row>
    <row r="420" spans="27:52" ht="28.8" x14ac:dyDescent="0.55000000000000004">
      <c r="AA420" s="39"/>
      <c r="AB420" s="39"/>
      <c r="AC420" s="39"/>
      <c r="AD420" s="39"/>
      <c r="AE420" s="39"/>
      <c r="AF420" s="39"/>
      <c r="AG420" s="39"/>
      <c r="AH420" s="39"/>
      <c r="AI420" s="39"/>
      <c r="AJ420" s="39"/>
      <c r="AK420" s="39"/>
      <c r="AL420" s="39"/>
      <c r="AM420" s="39"/>
      <c r="AN420" s="39"/>
      <c r="AO420" s="39"/>
      <c r="AP420" s="39"/>
      <c r="AQ420" s="39"/>
      <c r="AR420" s="39"/>
      <c r="AS420" s="39"/>
      <c r="AT420" s="39"/>
      <c r="AU420" s="39"/>
      <c r="AV420" s="39"/>
      <c r="AW420" s="39"/>
      <c r="AX420" s="39"/>
      <c r="AY420" s="39"/>
      <c r="AZ420" s="39"/>
    </row>
    <row r="421" spans="27:52" ht="28.8" x14ac:dyDescent="0.55000000000000004">
      <c r="AA421" s="39"/>
      <c r="AB421" s="39"/>
      <c r="AC421" s="39"/>
      <c r="AD421" s="39"/>
      <c r="AE421" s="39"/>
      <c r="AF421" s="39"/>
      <c r="AG421" s="39"/>
      <c r="AH421" s="39"/>
      <c r="AI421" s="39"/>
      <c r="AJ421" s="39"/>
      <c r="AK421" s="39"/>
      <c r="AL421" s="39"/>
      <c r="AM421" s="39"/>
      <c r="AN421" s="39"/>
      <c r="AO421" s="39"/>
      <c r="AP421" s="39"/>
      <c r="AQ421" s="39"/>
      <c r="AR421" s="39"/>
      <c r="AS421" s="39"/>
      <c r="AT421" s="39"/>
      <c r="AU421" s="39"/>
      <c r="AV421" s="39"/>
      <c r="AW421" s="39"/>
      <c r="AX421" s="39"/>
      <c r="AY421" s="39"/>
      <c r="AZ421" s="39"/>
    </row>
    <row r="422" spans="27:52" ht="28.8" x14ac:dyDescent="0.55000000000000004">
      <c r="AA422" s="39"/>
      <c r="AB422" s="39"/>
      <c r="AC422" s="39"/>
      <c r="AD422" s="39"/>
      <c r="AE422" s="39"/>
      <c r="AF422" s="39"/>
      <c r="AG422" s="39"/>
      <c r="AH422" s="39"/>
      <c r="AI422" s="39"/>
      <c r="AJ422" s="39"/>
      <c r="AK422" s="39"/>
      <c r="AL422" s="39"/>
      <c r="AM422" s="39"/>
      <c r="AN422" s="39"/>
      <c r="AO422" s="39"/>
      <c r="AP422" s="39"/>
      <c r="AQ422" s="39"/>
      <c r="AR422" s="39"/>
      <c r="AS422" s="39"/>
      <c r="AT422" s="39"/>
      <c r="AU422" s="39"/>
      <c r="AV422" s="39"/>
      <c r="AW422" s="39"/>
      <c r="AX422" s="39"/>
      <c r="AY422" s="39"/>
      <c r="AZ422" s="39"/>
    </row>
    <row r="423" spans="27:52" ht="28.8" x14ac:dyDescent="0.55000000000000004">
      <c r="AA423" s="39"/>
      <c r="AB423" s="39"/>
      <c r="AC423" s="39"/>
      <c r="AD423" s="39"/>
      <c r="AE423" s="39"/>
      <c r="AF423" s="39"/>
      <c r="AG423" s="39"/>
      <c r="AH423" s="39"/>
      <c r="AI423" s="39"/>
      <c r="AJ423" s="39"/>
      <c r="AK423" s="39"/>
      <c r="AL423" s="39"/>
      <c r="AM423" s="39"/>
      <c r="AN423" s="39"/>
      <c r="AO423" s="39"/>
      <c r="AP423" s="39"/>
      <c r="AQ423" s="39"/>
      <c r="AR423" s="39"/>
      <c r="AS423" s="39"/>
      <c r="AT423" s="39"/>
      <c r="AU423" s="39"/>
      <c r="AV423" s="39"/>
      <c r="AW423" s="39"/>
      <c r="AX423" s="39"/>
      <c r="AY423" s="39"/>
      <c r="AZ423" s="39"/>
    </row>
    <row r="424" spans="27:52" ht="28.8" x14ac:dyDescent="0.55000000000000004">
      <c r="AA424" s="39"/>
      <c r="AB424" s="39"/>
      <c r="AC424" s="39"/>
      <c r="AD424" s="39"/>
      <c r="AE424" s="39"/>
      <c r="AF424" s="39"/>
      <c r="AG424" s="39"/>
      <c r="AH424" s="39"/>
      <c r="AI424" s="39"/>
      <c r="AJ424" s="39"/>
      <c r="AK424" s="39"/>
      <c r="AL424" s="39"/>
      <c r="AM424" s="39"/>
      <c r="AN424" s="39"/>
      <c r="AO424" s="39"/>
      <c r="AP424" s="39"/>
      <c r="AQ424" s="39"/>
      <c r="AR424" s="39"/>
      <c r="AS424" s="39"/>
      <c r="AT424" s="39"/>
      <c r="AU424" s="39"/>
      <c r="AV424" s="39"/>
      <c r="AW424" s="39"/>
      <c r="AX424" s="39"/>
      <c r="AY424" s="39"/>
      <c r="AZ424" s="39"/>
    </row>
    <row r="425" spans="27:52" ht="28.8" x14ac:dyDescent="0.55000000000000004">
      <c r="AA425" s="39"/>
      <c r="AB425" s="39"/>
      <c r="AC425" s="39"/>
      <c r="AD425" s="39"/>
      <c r="AE425" s="39"/>
      <c r="AF425" s="39"/>
      <c r="AG425" s="39"/>
      <c r="AH425" s="39"/>
      <c r="AI425" s="39"/>
      <c r="AJ425" s="39"/>
      <c r="AK425" s="39"/>
      <c r="AL425" s="39"/>
      <c r="AM425" s="39"/>
      <c r="AN425" s="39"/>
      <c r="AO425" s="39"/>
      <c r="AP425" s="39"/>
      <c r="AQ425" s="39"/>
      <c r="AR425" s="39"/>
      <c r="AS425" s="39"/>
      <c r="AT425" s="39"/>
      <c r="AU425" s="39"/>
      <c r="AV425" s="39"/>
      <c r="AW425" s="39"/>
      <c r="AX425" s="39"/>
      <c r="AY425" s="39"/>
      <c r="AZ425" s="39"/>
    </row>
    <row r="426" spans="27:52" ht="28.8" x14ac:dyDescent="0.55000000000000004">
      <c r="AA426" s="39"/>
      <c r="AB426" s="39"/>
      <c r="AC426" s="39"/>
      <c r="AD426" s="39"/>
      <c r="AE426" s="39"/>
      <c r="AF426" s="39"/>
      <c r="AG426" s="39"/>
      <c r="AH426" s="39"/>
      <c r="AI426" s="39"/>
      <c r="AJ426" s="39"/>
      <c r="AK426" s="39"/>
      <c r="AL426" s="39"/>
      <c r="AM426" s="39"/>
      <c r="AN426" s="39"/>
      <c r="AO426" s="39"/>
      <c r="AP426" s="39"/>
      <c r="AQ426" s="39"/>
      <c r="AR426" s="39"/>
      <c r="AS426" s="39"/>
      <c r="AT426" s="39"/>
      <c r="AU426" s="39"/>
      <c r="AV426" s="39"/>
      <c r="AW426" s="39"/>
      <c r="AX426" s="39"/>
      <c r="AY426" s="39"/>
      <c r="AZ426" s="39"/>
    </row>
    <row r="427" spans="27:52" ht="28.8" x14ac:dyDescent="0.55000000000000004">
      <c r="AA427" s="39"/>
      <c r="AB427" s="39"/>
      <c r="AC427" s="39"/>
      <c r="AD427" s="39"/>
      <c r="AE427" s="39"/>
      <c r="AF427" s="39"/>
      <c r="AG427" s="39"/>
      <c r="AH427" s="39"/>
      <c r="AI427" s="39"/>
      <c r="AJ427" s="39"/>
      <c r="AK427" s="39"/>
      <c r="AL427" s="39"/>
      <c r="AM427" s="39"/>
      <c r="AN427" s="39"/>
      <c r="AO427" s="39"/>
      <c r="AP427" s="39"/>
      <c r="AQ427" s="39"/>
      <c r="AR427" s="39"/>
      <c r="AS427" s="39"/>
      <c r="AT427" s="39"/>
      <c r="AU427" s="39"/>
      <c r="AV427" s="39"/>
      <c r="AW427" s="39"/>
      <c r="AX427" s="39"/>
      <c r="AY427" s="39"/>
      <c r="AZ427" s="39"/>
    </row>
    <row r="428" spans="27:52" ht="28.8" x14ac:dyDescent="0.55000000000000004">
      <c r="AA428" s="39"/>
      <c r="AB428" s="39"/>
      <c r="AC428" s="39"/>
      <c r="AD428" s="39"/>
      <c r="AE428" s="39"/>
      <c r="AF428" s="39"/>
      <c r="AG428" s="39"/>
      <c r="AH428" s="39"/>
      <c r="AI428" s="39"/>
      <c r="AJ428" s="39"/>
      <c r="AK428" s="39"/>
      <c r="AL428" s="39"/>
      <c r="AM428" s="39"/>
      <c r="AN428" s="39"/>
      <c r="AO428" s="39"/>
      <c r="AP428" s="39"/>
      <c r="AQ428" s="39"/>
      <c r="AR428" s="39"/>
      <c r="AS428" s="39"/>
      <c r="AT428" s="39"/>
      <c r="AU428" s="39"/>
      <c r="AV428" s="39"/>
      <c r="AW428" s="39"/>
      <c r="AX428" s="39"/>
      <c r="AY428" s="39"/>
      <c r="AZ428" s="39"/>
    </row>
    <row r="429" spans="27:52" ht="28.8" x14ac:dyDescent="0.55000000000000004">
      <c r="AA429" s="39"/>
      <c r="AB429" s="39"/>
      <c r="AC429" s="39"/>
      <c r="AD429" s="39"/>
      <c r="AE429" s="39"/>
      <c r="AF429" s="39"/>
      <c r="AG429" s="39"/>
      <c r="AH429" s="39"/>
      <c r="AI429" s="39"/>
      <c r="AJ429" s="39"/>
      <c r="AK429" s="39"/>
      <c r="AL429" s="39"/>
      <c r="AM429" s="39"/>
      <c r="AN429" s="39"/>
      <c r="AO429" s="39"/>
      <c r="AP429" s="39"/>
      <c r="AQ429" s="39"/>
      <c r="AR429" s="39"/>
      <c r="AS429" s="39"/>
      <c r="AT429" s="39"/>
      <c r="AU429" s="39"/>
      <c r="AV429" s="39"/>
      <c r="AW429" s="39"/>
      <c r="AX429" s="39"/>
      <c r="AY429" s="39"/>
      <c r="AZ429" s="39"/>
    </row>
    <row r="430" spans="27:52" ht="28.8" x14ac:dyDescent="0.55000000000000004">
      <c r="AA430" s="39"/>
      <c r="AB430" s="39"/>
      <c r="AC430" s="39"/>
      <c r="AD430" s="39"/>
      <c r="AE430" s="39"/>
      <c r="AF430" s="39"/>
      <c r="AG430" s="39"/>
      <c r="AH430" s="39"/>
      <c r="AI430" s="39"/>
      <c r="AJ430" s="39"/>
      <c r="AK430" s="39"/>
      <c r="AL430" s="39"/>
      <c r="AM430" s="39"/>
      <c r="AN430" s="39"/>
      <c r="AO430" s="39"/>
      <c r="AP430" s="39"/>
      <c r="AQ430" s="39"/>
      <c r="AR430" s="39"/>
      <c r="AS430" s="39"/>
      <c r="AT430" s="39"/>
      <c r="AU430" s="39"/>
      <c r="AV430" s="39"/>
      <c r="AW430" s="39"/>
      <c r="AX430" s="39"/>
      <c r="AY430" s="39"/>
      <c r="AZ430" s="39"/>
    </row>
    <row r="431" spans="27:52" ht="28.8" x14ac:dyDescent="0.55000000000000004">
      <c r="AA431" s="39"/>
      <c r="AB431" s="39"/>
      <c r="AC431" s="39"/>
      <c r="AD431" s="39"/>
      <c r="AE431" s="39"/>
      <c r="AF431" s="39"/>
      <c r="AG431" s="39"/>
      <c r="AH431" s="39"/>
      <c r="AI431" s="39"/>
      <c r="AJ431" s="39"/>
      <c r="AK431" s="39"/>
      <c r="AL431" s="39"/>
      <c r="AM431" s="39"/>
      <c r="AN431" s="39"/>
      <c r="AO431" s="39"/>
      <c r="AP431" s="39"/>
      <c r="AQ431" s="39"/>
      <c r="AR431" s="39"/>
      <c r="AS431" s="39"/>
      <c r="AT431" s="39"/>
      <c r="AU431" s="39"/>
      <c r="AV431" s="39"/>
      <c r="AW431" s="39"/>
      <c r="AX431" s="39"/>
      <c r="AY431" s="39"/>
      <c r="AZ431" s="39"/>
    </row>
    <row r="432" spans="27:52" ht="28.8" x14ac:dyDescent="0.55000000000000004">
      <c r="AA432" s="39"/>
      <c r="AB432" s="39"/>
      <c r="AC432" s="39"/>
      <c r="AD432" s="39"/>
      <c r="AE432" s="39"/>
      <c r="AF432" s="39"/>
      <c r="AG432" s="39"/>
      <c r="AH432" s="39"/>
      <c r="AI432" s="39"/>
      <c r="AJ432" s="39"/>
      <c r="AK432" s="39"/>
      <c r="AL432" s="39"/>
      <c r="AM432" s="39"/>
      <c r="AN432" s="39"/>
      <c r="AO432" s="39"/>
      <c r="AP432" s="39"/>
      <c r="AQ432" s="39"/>
      <c r="AR432" s="39"/>
      <c r="AS432" s="39"/>
      <c r="AT432" s="39"/>
      <c r="AU432" s="39"/>
      <c r="AV432" s="39"/>
      <c r="AW432" s="39"/>
      <c r="AX432" s="39"/>
      <c r="AY432" s="39"/>
      <c r="AZ432" s="39"/>
    </row>
    <row r="433" spans="27:52" ht="28.8" x14ac:dyDescent="0.55000000000000004">
      <c r="AA433" s="39"/>
      <c r="AB433" s="39"/>
      <c r="AC433" s="39"/>
      <c r="AD433" s="39"/>
      <c r="AE433" s="39"/>
      <c r="AF433" s="39"/>
      <c r="AG433" s="39"/>
      <c r="AH433" s="39"/>
      <c r="AI433" s="39"/>
      <c r="AJ433" s="39"/>
      <c r="AK433" s="39"/>
      <c r="AL433" s="39"/>
      <c r="AM433" s="39"/>
      <c r="AN433" s="39"/>
      <c r="AO433" s="39"/>
      <c r="AP433" s="39"/>
      <c r="AQ433" s="39"/>
      <c r="AR433" s="39"/>
      <c r="AS433" s="39"/>
      <c r="AT433" s="39"/>
      <c r="AU433" s="39"/>
      <c r="AV433" s="39"/>
      <c r="AW433" s="39"/>
      <c r="AX433" s="39"/>
      <c r="AY433" s="39"/>
      <c r="AZ433" s="39"/>
    </row>
    <row r="434" spans="27:52" ht="28.8" x14ac:dyDescent="0.55000000000000004">
      <c r="AA434" s="39"/>
      <c r="AB434" s="39"/>
      <c r="AC434" s="39"/>
      <c r="AD434" s="39"/>
      <c r="AE434" s="39"/>
      <c r="AF434" s="39"/>
      <c r="AG434" s="39"/>
      <c r="AH434" s="39"/>
      <c r="AI434" s="39"/>
      <c r="AJ434" s="39"/>
      <c r="AK434" s="39"/>
      <c r="AL434" s="39"/>
      <c r="AM434" s="39"/>
      <c r="AN434" s="39"/>
      <c r="AO434" s="39"/>
      <c r="AP434" s="39"/>
      <c r="AQ434" s="39"/>
      <c r="AR434" s="39"/>
      <c r="AS434" s="39"/>
      <c r="AT434" s="39"/>
      <c r="AU434" s="39"/>
      <c r="AV434" s="39"/>
      <c r="AW434" s="39"/>
      <c r="AX434" s="39"/>
      <c r="AY434" s="39"/>
      <c r="AZ434" s="39"/>
    </row>
    <row r="435" spans="27:52" ht="28.8" x14ac:dyDescent="0.55000000000000004">
      <c r="AA435" s="39"/>
      <c r="AB435" s="39"/>
      <c r="AC435" s="39"/>
      <c r="AD435" s="39"/>
      <c r="AE435" s="39"/>
      <c r="AF435" s="39"/>
      <c r="AG435" s="39"/>
      <c r="AH435" s="39"/>
      <c r="AI435" s="39"/>
      <c r="AJ435" s="39"/>
      <c r="AK435" s="39"/>
      <c r="AL435" s="39"/>
      <c r="AM435" s="39"/>
      <c r="AN435" s="39"/>
      <c r="AO435" s="39"/>
      <c r="AP435" s="39"/>
      <c r="AQ435" s="39"/>
      <c r="AR435" s="39"/>
      <c r="AS435" s="39"/>
      <c r="AT435" s="39"/>
      <c r="AU435" s="39"/>
      <c r="AV435" s="39"/>
      <c r="AW435" s="39"/>
      <c r="AX435" s="39"/>
      <c r="AY435" s="39"/>
      <c r="AZ435" s="39"/>
    </row>
    <row r="436" spans="27:52" ht="28.8" x14ac:dyDescent="0.55000000000000004">
      <c r="AA436" s="39"/>
      <c r="AB436" s="39"/>
      <c r="AC436" s="39"/>
      <c r="AD436" s="39"/>
      <c r="AE436" s="39"/>
      <c r="AF436" s="39"/>
      <c r="AG436" s="39"/>
      <c r="AH436" s="39"/>
      <c r="AI436" s="39"/>
      <c r="AJ436" s="39"/>
      <c r="AK436" s="39"/>
      <c r="AL436" s="39"/>
      <c r="AM436" s="39"/>
      <c r="AN436" s="39"/>
      <c r="AO436" s="39"/>
      <c r="AP436" s="39"/>
      <c r="AQ436" s="39"/>
      <c r="AR436" s="39"/>
      <c r="AS436" s="39"/>
      <c r="AT436" s="39"/>
      <c r="AU436" s="39"/>
      <c r="AV436" s="39"/>
      <c r="AW436" s="39"/>
      <c r="AX436" s="39"/>
      <c r="AY436" s="39"/>
      <c r="AZ436" s="39"/>
    </row>
    <row r="437" spans="27:52" ht="28.8" x14ac:dyDescent="0.55000000000000004">
      <c r="AA437" s="39"/>
      <c r="AB437" s="39"/>
      <c r="AC437" s="39"/>
      <c r="AD437" s="39"/>
      <c r="AE437" s="39"/>
      <c r="AF437" s="39"/>
      <c r="AG437" s="39"/>
      <c r="AH437" s="39"/>
      <c r="AI437" s="39"/>
      <c r="AJ437" s="39"/>
      <c r="AK437" s="39"/>
      <c r="AL437" s="39"/>
      <c r="AM437" s="39"/>
      <c r="AN437" s="39"/>
      <c r="AO437" s="39"/>
      <c r="AP437" s="39"/>
      <c r="AQ437" s="39"/>
      <c r="AR437" s="39"/>
      <c r="AS437" s="39"/>
      <c r="AT437" s="39"/>
      <c r="AU437" s="39"/>
      <c r="AV437" s="39"/>
      <c r="AW437" s="39"/>
      <c r="AX437" s="39"/>
      <c r="AY437" s="39"/>
      <c r="AZ437" s="39"/>
    </row>
    <row r="438" spans="27:52" ht="28.8" x14ac:dyDescent="0.55000000000000004">
      <c r="AA438" s="39"/>
      <c r="AB438" s="39"/>
      <c r="AC438" s="39"/>
      <c r="AD438" s="39"/>
      <c r="AE438" s="39"/>
      <c r="AF438" s="39"/>
      <c r="AG438" s="39"/>
      <c r="AH438" s="39"/>
      <c r="AI438" s="39"/>
      <c r="AJ438" s="39"/>
      <c r="AK438" s="39"/>
      <c r="AL438" s="39"/>
      <c r="AM438" s="39"/>
      <c r="AN438" s="39"/>
      <c r="AO438" s="39"/>
      <c r="AP438" s="39"/>
      <c r="AQ438" s="39"/>
      <c r="AR438" s="39"/>
      <c r="AS438" s="39"/>
      <c r="AT438" s="39"/>
      <c r="AU438" s="39"/>
      <c r="AV438" s="39"/>
      <c r="AW438" s="39"/>
      <c r="AX438" s="39"/>
      <c r="AY438" s="39"/>
      <c r="AZ438" s="39"/>
    </row>
    <row r="439" spans="27:52" ht="28.8" x14ac:dyDescent="0.55000000000000004">
      <c r="AA439" s="39"/>
      <c r="AB439" s="39"/>
      <c r="AC439" s="39"/>
      <c r="AD439" s="39"/>
      <c r="AE439" s="39"/>
      <c r="AF439" s="39"/>
      <c r="AG439" s="39"/>
      <c r="AH439" s="39"/>
      <c r="AI439" s="39"/>
      <c r="AJ439" s="39"/>
      <c r="AK439" s="39"/>
      <c r="AL439" s="39"/>
      <c r="AM439" s="39"/>
      <c r="AN439" s="39"/>
      <c r="AO439" s="39"/>
      <c r="AP439" s="39"/>
      <c r="AQ439" s="39"/>
      <c r="AR439" s="39"/>
      <c r="AS439" s="39"/>
      <c r="AT439" s="39"/>
      <c r="AU439" s="39"/>
      <c r="AV439" s="39"/>
      <c r="AW439" s="39"/>
      <c r="AX439" s="39"/>
      <c r="AY439" s="39"/>
      <c r="AZ439" s="39"/>
    </row>
    <row r="440" spans="27:52" ht="28.8" x14ac:dyDescent="0.55000000000000004">
      <c r="AA440" s="39"/>
      <c r="AB440" s="39"/>
      <c r="AC440" s="39"/>
      <c r="AD440" s="39"/>
      <c r="AE440" s="39"/>
      <c r="AF440" s="39"/>
      <c r="AG440" s="39"/>
      <c r="AH440" s="39"/>
      <c r="AI440" s="39"/>
      <c r="AJ440" s="39"/>
      <c r="AK440" s="39"/>
      <c r="AL440" s="39"/>
      <c r="AM440" s="39"/>
      <c r="AN440" s="39"/>
      <c r="AO440" s="39"/>
      <c r="AP440" s="39"/>
      <c r="AQ440" s="39"/>
      <c r="AR440" s="39"/>
      <c r="AS440" s="39"/>
      <c r="AT440" s="39"/>
      <c r="AU440" s="39"/>
      <c r="AV440" s="39"/>
      <c r="AW440" s="39"/>
      <c r="AX440" s="39"/>
      <c r="AY440" s="39"/>
      <c r="AZ440" s="39"/>
    </row>
    <row r="441" spans="27:52" ht="28.8" x14ac:dyDescent="0.55000000000000004">
      <c r="AA441" s="39"/>
      <c r="AB441" s="39"/>
      <c r="AC441" s="39"/>
      <c r="AD441" s="39"/>
      <c r="AE441" s="39"/>
      <c r="AF441" s="39"/>
      <c r="AG441" s="39"/>
      <c r="AH441" s="39"/>
      <c r="AI441" s="39"/>
      <c r="AJ441" s="39"/>
      <c r="AK441" s="39"/>
      <c r="AL441" s="39"/>
      <c r="AM441" s="39"/>
      <c r="AN441" s="39"/>
      <c r="AO441" s="39"/>
      <c r="AP441" s="39"/>
      <c r="AQ441" s="39"/>
      <c r="AR441" s="39"/>
      <c r="AS441" s="39"/>
      <c r="AT441" s="39"/>
      <c r="AU441" s="39"/>
      <c r="AV441" s="39"/>
      <c r="AW441" s="39"/>
      <c r="AX441" s="39"/>
      <c r="AY441" s="39"/>
      <c r="AZ441" s="39"/>
    </row>
    <row r="442" spans="27:52" ht="28.8" x14ac:dyDescent="0.55000000000000004">
      <c r="AA442" s="39"/>
      <c r="AB442" s="39"/>
      <c r="AC442" s="39"/>
      <c r="AD442" s="39"/>
      <c r="AE442" s="39"/>
      <c r="AF442" s="39"/>
      <c r="AG442" s="39"/>
      <c r="AH442" s="39"/>
      <c r="AI442" s="39"/>
      <c r="AJ442" s="39"/>
      <c r="AK442" s="39"/>
      <c r="AL442" s="39"/>
      <c r="AM442" s="39"/>
      <c r="AN442" s="39"/>
      <c r="AO442" s="39"/>
      <c r="AP442" s="39"/>
      <c r="AQ442" s="39"/>
      <c r="AR442" s="39"/>
      <c r="AS442" s="39"/>
      <c r="AT442" s="39"/>
      <c r="AU442" s="39"/>
      <c r="AV442" s="39"/>
      <c r="AW442" s="39"/>
      <c r="AX442" s="39"/>
      <c r="AY442" s="39"/>
      <c r="AZ442" s="39"/>
    </row>
    <row r="443" spans="27:52" ht="28.8" x14ac:dyDescent="0.55000000000000004">
      <c r="AA443" s="39"/>
      <c r="AB443" s="39"/>
      <c r="AC443" s="39"/>
      <c r="AD443" s="39"/>
      <c r="AE443" s="39"/>
      <c r="AF443" s="39"/>
      <c r="AG443" s="39"/>
      <c r="AH443" s="39"/>
      <c r="AI443" s="39"/>
      <c r="AJ443" s="39"/>
      <c r="AK443" s="39"/>
      <c r="AL443" s="39"/>
      <c r="AM443" s="39"/>
      <c r="AN443" s="39"/>
      <c r="AO443" s="39"/>
      <c r="AP443" s="39"/>
      <c r="AQ443" s="39"/>
      <c r="AR443" s="39"/>
      <c r="AS443" s="39"/>
      <c r="AT443" s="39"/>
      <c r="AU443" s="39"/>
      <c r="AV443" s="39"/>
      <c r="AW443" s="39"/>
      <c r="AX443" s="39"/>
      <c r="AY443" s="39"/>
      <c r="AZ443" s="39"/>
    </row>
    <row r="444" spans="27:52" ht="28.8" x14ac:dyDescent="0.55000000000000004">
      <c r="AA444" s="39"/>
      <c r="AB444" s="39"/>
      <c r="AC444" s="39"/>
      <c r="AD444" s="39"/>
      <c r="AE444" s="39"/>
      <c r="AF444" s="39"/>
      <c r="AG444" s="39"/>
      <c r="AH444" s="39"/>
      <c r="AI444" s="39"/>
      <c r="AJ444" s="39"/>
      <c r="AK444" s="39"/>
      <c r="AL444" s="39"/>
      <c r="AM444" s="39"/>
      <c r="AN444" s="39"/>
      <c r="AO444" s="39"/>
      <c r="AP444" s="39"/>
      <c r="AQ444" s="39"/>
      <c r="AR444" s="39"/>
      <c r="AS444" s="39"/>
      <c r="AT444" s="39"/>
      <c r="AU444" s="39"/>
      <c r="AV444" s="39"/>
      <c r="AW444" s="39"/>
      <c r="AX444" s="39"/>
      <c r="AY444" s="39"/>
      <c r="AZ444" s="39"/>
    </row>
    <row r="445" spans="27:52" ht="28.8" x14ac:dyDescent="0.55000000000000004">
      <c r="AA445" s="39"/>
      <c r="AB445" s="39"/>
      <c r="AC445" s="39"/>
      <c r="AD445" s="39"/>
      <c r="AE445" s="39"/>
      <c r="AF445" s="39"/>
      <c r="AG445" s="39"/>
      <c r="AH445" s="39"/>
      <c r="AI445" s="39"/>
      <c r="AJ445" s="39"/>
      <c r="AK445" s="39"/>
      <c r="AL445" s="39"/>
      <c r="AM445" s="39"/>
      <c r="AN445" s="39"/>
      <c r="AO445" s="39"/>
      <c r="AP445" s="39"/>
      <c r="AQ445" s="39"/>
      <c r="AR445" s="39"/>
      <c r="AS445" s="39"/>
      <c r="AT445" s="39"/>
      <c r="AU445" s="39"/>
      <c r="AV445" s="39"/>
      <c r="AW445" s="39"/>
      <c r="AX445" s="39"/>
      <c r="AY445" s="39"/>
      <c r="AZ445" s="39"/>
    </row>
    <row r="446" spans="27:52" ht="28.8" x14ac:dyDescent="0.55000000000000004">
      <c r="AA446" s="39"/>
      <c r="AB446" s="39"/>
      <c r="AC446" s="39"/>
      <c r="AD446" s="39"/>
      <c r="AE446" s="39"/>
      <c r="AF446" s="39"/>
      <c r="AG446" s="39"/>
      <c r="AH446" s="39"/>
      <c r="AI446" s="39"/>
      <c r="AJ446" s="39"/>
      <c r="AK446" s="39"/>
      <c r="AL446" s="39"/>
      <c r="AM446" s="39"/>
      <c r="AN446" s="39"/>
      <c r="AO446" s="39"/>
      <c r="AP446" s="39"/>
      <c r="AQ446" s="39"/>
      <c r="AR446" s="39"/>
      <c r="AS446" s="39"/>
      <c r="AT446" s="39"/>
      <c r="AU446" s="39"/>
      <c r="AV446" s="39"/>
      <c r="AW446" s="39"/>
      <c r="AX446" s="39"/>
      <c r="AY446" s="39"/>
      <c r="AZ446" s="39"/>
    </row>
    <row r="447" spans="27:52" ht="28.8" x14ac:dyDescent="0.55000000000000004">
      <c r="AA447" s="39"/>
      <c r="AB447" s="39"/>
      <c r="AC447" s="39"/>
      <c r="AD447" s="39"/>
      <c r="AE447" s="39"/>
      <c r="AF447" s="39"/>
      <c r="AG447" s="39"/>
      <c r="AH447" s="39"/>
      <c r="AI447" s="39"/>
      <c r="AJ447" s="39"/>
      <c r="AK447" s="39"/>
      <c r="AL447" s="39"/>
      <c r="AM447" s="39"/>
      <c r="AN447" s="39"/>
      <c r="AO447" s="39"/>
      <c r="AP447" s="39"/>
      <c r="AQ447" s="39"/>
      <c r="AR447" s="39"/>
      <c r="AS447" s="39"/>
      <c r="AT447" s="39"/>
      <c r="AU447" s="39"/>
      <c r="AV447" s="39"/>
      <c r="AW447" s="39"/>
      <c r="AX447" s="39"/>
      <c r="AY447" s="39"/>
      <c r="AZ447" s="39"/>
    </row>
    <row r="448" spans="27:52" ht="28.8" x14ac:dyDescent="0.55000000000000004">
      <c r="AA448" s="39"/>
      <c r="AB448" s="39"/>
      <c r="AC448" s="39"/>
      <c r="AD448" s="39"/>
      <c r="AE448" s="39"/>
      <c r="AF448" s="39"/>
      <c r="AG448" s="39"/>
      <c r="AH448" s="39"/>
      <c r="AI448" s="39"/>
      <c r="AJ448" s="39"/>
      <c r="AK448" s="39"/>
      <c r="AL448" s="39"/>
      <c r="AM448" s="39"/>
      <c r="AN448" s="39"/>
      <c r="AO448" s="39"/>
      <c r="AP448" s="39"/>
      <c r="AQ448" s="39"/>
      <c r="AR448" s="39"/>
      <c r="AS448" s="39"/>
      <c r="AT448" s="39"/>
      <c r="AU448" s="39"/>
      <c r="AV448" s="39"/>
      <c r="AW448" s="39"/>
      <c r="AX448" s="39"/>
      <c r="AY448" s="39"/>
      <c r="AZ448" s="39"/>
    </row>
    <row r="449" spans="27:52" ht="28.8" x14ac:dyDescent="0.55000000000000004">
      <c r="AA449" s="39"/>
      <c r="AB449" s="39"/>
      <c r="AC449" s="39"/>
      <c r="AD449" s="39"/>
      <c r="AE449" s="39"/>
      <c r="AF449" s="39"/>
      <c r="AG449" s="39"/>
      <c r="AH449" s="39"/>
      <c r="AI449" s="39"/>
      <c r="AJ449" s="39"/>
      <c r="AK449" s="39"/>
      <c r="AL449" s="39"/>
      <c r="AM449" s="39"/>
      <c r="AN449" s="39"/>
      <c r="AO449" s="39"/>
      <c r="AP449" s="39"/>
      <c r="AQ449" s="39"/>
      <c r="AR449" s="39"/>
      <c r="AS449" s="39"/>
      <c r="AT449" s="39"/>
      <c r="AU449" s="39"/>
      <c r="AV449" s="39"/>
      <c r="AW449" s="39"/>
      <c r="AX449" s="39"/>
      <c r="AY449" s="39"/>
      <c r="AZ449" s="39"/>
    </row>
    <row r="450" spans="27:52" ht="28.8" x14ac:dyDescent="0.55000000000000004">
      <c r="AA450" s="39"/>
      <c r="AB450" s="39"/>
      <c r="AC450" s="39"/>
      <c r="AD450" s="39"/>
      <c r="AE450" s="39"/>
      <c r="AF450" s="39"/>
      <c r="AG450" s="39"/>
      <c r="AH450" s="39"/>
      <c r="AI450" s="39"/>
      <c r="AJ450" s="39"/>
      <c r="AK450" s="39"/>
      <c r="AL450" s="39"/>
      <c r="AM450" s="39"/>
      <c r="AN450" s="39"/>
      <c r="AO450" s="39"/>
      <c r="AP450" s="39"/>
      <c r="AQ450" s="39"/>
      <c r="AR450" s="39"/>
      <c r="AS450" s="39"/>
      <c r="AT450" s="39"/>
      <c r="AU450" s="39"/>
      <c r="AV450" s="39"/>
      <c r="AW450" s="39"/>
      <c r="AX450" s="39"/>
      <c r="AY450" s="39"/>
      <c r="AZ450" s="39"/>
    </row>
    <row r="451" spans="27:52" ht="28.8" x14ac:dyDescent="0.55000000000000004">
      <c r="AA451" s="39"/>
      <c r="AB451" s="39"/>
      <c r="AC451" s="39"/>
      <c r="AD451" s="39"/>
      <c r="AE451" s="39"/>
      <c r="AF451" s="39"/>
      <c r="AG451" s="39"/>
      <c r="AH451" s="39"/>
      <c r="AI451" s="39"/>
      <c r="AJ451" s="39"/>
      <c r="AK451" s="39"/>
      <c r="AL451" s="39"/>
      <c r="AM451" s="39"/>
      <c r="AN451" s="39"/>
      <c r="AO451" s="39"/>
      <c r="AP451" s="39"/>
      <c r="AQ451" s="39"/>
      <c r="AR451" s="39"/>
      <c r="AS451" s="39"/>
      <c r="AT451" s="39"/>
      <c r="AU451" s="39"/>
      <c r="AV451" s="39"/>
      <c r="AW451" s="39"/>
      <c r="AX451" s="39"/>
      <c r="AY451" s="39"/>
      <c r="AZ451" s="39"/>
    </row>
    <row r="452" spans="27:52" ht="28.8" x14ac:dyDescent="0.55000000000000004">
      <c r="AA452" s="39"/>
      <c r="AB452" s="39"/>
      <c r="AC452" s="39"/>
      <c r="AD452" s="39"/>
      <c r="AE452" s="39"/>
      <c r="AF452" s="39"/>
      <c r="AG452" s="39"/>
      <c r="AH452" s="39"/>
      <c r="AI452" s="39"/>
      <c r="AJ452" s="39"/>
      <c r="AK452" s="39"/>
      <c r="AL452" s="39"/>
      <c r="AM452" s="39"/>
      <c r="AN452" s="39"/>
      <c r="AO452" s="39"/>
      <c r="AP452" s="39"/>
      <c r="AQ452" s="39"/>
      <c r="AR452" s="39"/>
      <c r="AS452" s="39"/>
      <c r="AT452" s="39"/>
      <c r="AU452" s="39"/>
      <c r="AV452" s="39"/>
      <c r="AW452" s="39"/>
      <c r="AX452" s="39"/>
      <c r="AY452" s="39"/>
      <c r="AZ452" s="39"/>
    </row>
    <row r="453" spans="27:52" ht="28.8" x14ac:dyDescent="0.55000000000000004">
      <c r="AA453" s="39"/>
      <c r="AB453" s="39"/>
      <c r="AC453" s="39"/>
      <c r="AD453" s="39"/>
      <c r="AE453" s="39"/>
      <c r="AF453" s="39"/>
      <c r="AG453" s="39"/>
      <c r="AH453" s="39"/>
      <c r="AI453" s="39"/>
      <c r="AJ453" s="39"/>
      <c r="AK453" s="39"/>
      <c r="AL453" s="39"/>
      <c r="AM453" s="39"/>
      <c r="AN453" s="39"/>
      <c r="AO453" s="39"/>
      <c r="AP453" s="39"/>
      <c r="AQ453" s="39"/>
      <c r="AR453" s="39"/>
      <c r="AS453" s="39"/>
      <c r="AT453" s="39"/>
      <c r="AU453" s="39"/>
      <c r="AV453" s="39"/>
      <c r="AW453" s="39"/>
      <c r="AX453" s="39"/>
      <c r="AY453" s="39"/>
      <c r="AZ453" s="39"/>
    </row>
    <row r="454" spans="27:52" ht="28.8" x14ac:dyDescent="0.55000000000000004">
      <c r="AA454" s="39"/>
      <c r="AB454" s="39"/>
      <c r="AC454" s="39"/>
      <c r="AD454" s="39"/>
      <c r="AE454" s="39"/>
      <c r="AF454" s="39"/>
      <c r="AG454" s="39"/>
      <c r="AH454" s="39"/>
      <c r="AI454" s="39"/>
      <c r="AJ454" s="39"/>
      <c r="AK454" s="39"/>
      <c r="AL454" s="39"/>
      <c r="AM454" s="39"/>
      <c r="AN454" s="39"/>
      <c r="AO454" s="39"/>
      <c r="AP454" s="39"/>
      <c r="AQ454" s="39"/>
      <c r="AR454" s="39"/>
      <c r="AS454" s="39"/>
      <c r="AT454" s="39"/>
      <c r="AU454" s="39"/>
      <c r="AV454" s="39"/>
      <c r="AW454" s="39"/>
      <c r="AX454" s="39"/>
      <c r="AY454" s="39"/>
      <c r="AZ454" s="39"/>
    </row>
    <row r="455" spans="27:52" ht="28.8" x14ac:dyDescent="0.55000000000000004">
      <c r="AA455" s="39"/>
      <c r="AB455" s="39"/>
      <c r="AC455" s="39"/>
      <c r="AD455" s="39"/>
      <c r="AE455" s="39"/>
      <c r="AF455" s="39"/>
      <c r="AG455" s="39"/>
      <c r="AH455" s="39"/>
      <c r="AI455" s="39"/>
      <c r="AJ455" s="39"/>
      <c r="AK455" s="39"/>
      <c r="AL455" s="39"/>
      <c r="AM455" s="39"/>
      <c r="AN455" s="39"/>
      <c r="AO455" s="39"/>
      <c r="AP455" s="39"/>
      <c r="AQ455" s="39"/>
      <c r="AR455" s="39"/>
      <c r="AS455" s="39"/>
      <c r="AT455" s="39"/>
      <c r="AU455" s="39"/>
      <c r="AV455" s="39"/>
      <c r="AW455" s="39"/>
      <c r="AX455" s="39"/>
      <c r="AY455" s="39"/>
      <c r="AZ455" s="39"/>
    </row>
    <row r="456" spans="27:52" ht="28.8" x14ac:dyDescent="0.55000000000000004">
      <c r="AA456" s="39"/>
      <c r="AB456" s="39"/>
      <c r="AC456" s="39"/>
      <c r="AD456" s="39"/>
      <c r="AE456" s="39"/>
      <c r="AF456" s="39"/>
      <c r="AG456" s="39"/>
      <c r="AH456" s="39"/>
      <c r="AI456" s="39"/>
      <c r="AJ456" s="39"/>
      <c r="AK456" s="39"/>
      <c r="AL456" s="39"/>
      <c r="AM456" s="39"/>
      <c r="AN456" s="39"/>
      <c r="AO456" s="39"/>
      <c r="AP456" s="39"/>
      <c r="AQ456" s="39"/>
      <c r="AR456" s="39"/>
      <c r="AS456" s="39"/>
      <c r="AT456" s="39"/>
      <c r="AU456" s="39"/>
      <c r="AV456" s="39"/>
      <c r="AW456" s="39"/>
      <c r="AX456" s="39"/>
      <c r="AY456" s="39"/>
      <c r="AZ456" s="39"/>
    </row>
    <row r="457" spans="27:52" ht="28.8" x14ac:dyDescent="0.55000000000000004">
      <c r="AA457" s="39"/>
      <c r="AB457" s="39"/>
      <c r="AC457" s="39"/>
      <c r="AD457" s="39"/>
      <c r="AE457" s="39"/>
      <c r="AF457" s="39"/>
      <c r="AG457" s="39"/>
      <c r="AH457" s="39"/>
      <c r="AI457" s="39"/>
      <c r="AJ457" s="39"/>
      <c r="AK457" s="39"/>
      <c r="AL457" s="39"/>
      <c r="AM457" s="39"/>
      <c r="AN457" s="39"/>
      <c r="AO457" s="39"/>
      <c r="AP457" s="39"/>
      <c r="AQ457" s="39"/>
      <c r="AR457" s="39"/>
      <c r="AS457" s="39"/>
      <c r="AT457" s="39"/>
      <c r="AU457" s="39"/>
      <c r="AV457" s="39"/>
      <c r="AW457" s="39"/>
      <c r="AX457" s="39"/>
      <c r="AY457" s="39"/>
      <c r="AZ457" s="39"/>
    </row>
    <row r="458" spans="27:52" ht="28.8" x14ac:dyDescent="0.55000000000000004">
      <c r="AA458" s="39"/>
      <c r="AB458" s="39"/>
      <c r="AC458" s="39"/>
      <c r="AD458" s="39"/>
      <c r="AE458" s="39"/>
      <c r="AF458" s="39"/>
      <c r="AG458" s="39"/>
      <c r="AH458" s="39"/>
      <c r="AI458" s="39"/>
      <c r="AJ458" s="39"/>
      <c r="AK458" s="39"/>
      <c r="AL458" s="39"/>
      <c r="AM458" s="39"/>
      <c r="AN458" s="39"/>
      <c r="AO458" s="39"/>
      <c r="AP458" s="39"/>
      <c r="AQ458" s="39"/>
      <c r="AR458" s="39"/>
      <c r="AS458" s="39"/>
      <c r="AT458" s="39"/>
      <c r="AU458" s="39"/>
      <c r="AV458" s="39"/>
      <c r="AW458" s="39"/>
      <c r="AX458" s="39"/>
      <c r="AY458" s="39"/>
      <c r="AZ458" s="39"/>
    </row>
    <row r="459" spans="27:52" ht="28.8" x14ac:dyDescent="0.55000000000000004">
      <c r="AA459" s="39"/>
      <c r="AB459" s="39"/>
      <c r="AC459" s="39"/>
      <c r="AD459" s="39"/>
      <c r="AE459" s="39"/>
      <c r="AF459" s="39"/>
      <c r="AG459" s="39"/>
      <c r="AH459" s="39"/>
      <c r="AI459" s="39"/>
      <c r="AJ459" s="39"/>
      <c r="AK459" s="39"/>
      <c r="AL459" s="39"/>
      <c r="AM459" s="39"/>
      <c r="AN459" s="39"/>
      <c r="AO459" s="39"/>
      <c r="AP459" s="39"/>
      <c r="AQ459" s="39"/>
      <c r="AR459" s="39"/>
      <c r="AS459" s="39"/>
      <c r="AT459" s="39"/>
      <c r="AU459" s="39"/>
      <c r="AV459" s="39"/>
      <c r="AW459" s="39"/>
      <c r="AX459" s="39"/>
      <c r="AY459" s="39"/>
      <c r="AZ459" s="39"/>
    </row>
    <row r="460" spans="27:52" ht="28.8" x14ac:dyDescent="0.55000000000000004">
      <c r="AA460" s="39"/>
      <c r="AB460" s="39"/>
      <c r="AC460" s="39"/>
      <c r="AD460" s="39"/>
      <c r="AE460" s="39"/>
      <c r="AF460" s="39"/>
      <c r="AG460" s="39"/>
      <c r="AH460" s="39"/>
      <c r="AI460" s="39"/>
      <c r="AJ460" s="39"/>
      <c r="AK460" s="39"/>
      <c r="AL460" s="39"/>
      <c r="AM460" s="39"/>
      <c r="AN460" s="39"/>
      <c r="AO460" s="39"/>
      <c r="AP460" s="39"/>
      <c r="AQ460" s="39"/>
      <c r="AR460" s="39"/>
      <c r="AS460" s="39"/>
      <c r="AT460" s="39"/>
      <c r="AU460" s="39"/>
      <c r="AV460" s="39"/>
      <c r="AW460" s="39"/>
      <c r="AX460" s="39"/>
      <c r="AY460" s="39"/>
      <c r="AZ460" s="39"/>
    </row>
    <row r="461" spans="27:52" ht="28.8" x14ac:dyDescent="0.55000000000000004">
      <c r="AA461" s="39"/>
      <c r="AB461" s="39"/>
      <c r="AC461" s="39"/>
      <c r="AD461" s="39"/>
      <c r="AE461" s="39"/>
      <c r="AF461" s="39"/>
      <c r="AG461" s="39"/>
      <c r="AH461" s="39"/>
      <c r="AI461" s="39"/>
      <c r="AJ461" s="39"/>
      <c r="AK461" s="39"/>
      <c r="AL461" s="39"/>
      <c r="AM461" s="39"/>
      <c r="AN461" s="39"/>
      <c r="AO461" s="39"/>
      <c r="AP461" s="39"/>
      <c r="AQ461" s="39"/>
      <c r="AR461" s="39"/>
      <c r="AS461" s="39"/>
      <c r="AT461" s="39"/>
      <c r="AU461" s="39"/>
      <c r="AV461" s="39"/>
      <c r="AW461" s="39"/>
      <c r="AX461" s="39"/>
      <c r="AY461" s="39"/>
      <c r="AZ461" s="39"/>
    </row>
    <row r="462" spans="27:52" ht="28.8" x14ac:dyDescent="0.55000000000000004">
      <c r="AA462" s="39"/>
      <c r="AB462" s="39"/>
      <c r="AC462" s="39"/>
      <c r="AD462" s="39"/>
      <c r="AE462" s="39"/>
      <c r="AF462" s="39"/>
      <c r="AG462" s="39"/>
      <c r="AH462" s="39"/>
      <c r="AI462" s="39"/>
      <c r="AJ462" s="39"/>
      <c r="AK462" s="39"/>
      <c r="AL462" s="39"/>
      <c r="AM462" s="39"/>
      <c r="AN462" s="39"/>
      <c r="AO462" s="39"/>
      <c r="AP462" s="39"/>
      <c r="AQ462" s="39"/>
      <c r="AR462" s="39"/>
      <c r="AS462" s="39"/>
      <c r="AT462" s="39"/>
      <c r="AU462" s="39"/>
      <c r="AV462" s="39"/>
      <c r="AW462" s="39"/>
      <c r="AX462" s="39"/>
      <c r="AY462" s="39"/>
      <c r="AZ462" s="39"/>
    </row>
    <row r="463" spans="27:52" ht="28.8" x14ac:dyDescent="0.55000000000000004">
      <c r="AA463" s="39"/>
      <c r="AB463" s="39"/>
      <c r="AC463" s="39"/>
      <c r="AD463" s="39"/>
      <c r="AE463" s="39"/>
      <c r="AF463" s="39"/>
      <c r="AG463" s="39"/>
      <c r="AH463" s="39"/>
      <c r="AI463" s="39"/>
      <c r="AJ463" s="39"/>
      <c r="AK463" s="39"/>
      <c r="AL463" s="39"/>
      <c r="AM463" s="39"/>
      <c r="AN463" s="39"/>
      <c r="AO463" s="39"/>
      <c r="AP463" s="39"/>
      <c r="AQ463" s="39"/>
      <c r="AR463" s="39"/>
      <c r="AS463" s="39"/>
      <c r="AT463" s="39"/>
      <c r="AU463" s="39"/>
      <c r="AV463" s="39"/>
      <c r="AW463" s="39"/>
      <c r="AX463" s="39"/>
      <c r="AY463" s="39"/>
      <c r="AZ463" s="39"/>
    </row>
    <row r="464" spans="27:52" ht="28.8" x14ac:dyDescent="0.55000000000000004">
      <c r="AA464" s="39"/>
      <c r="AB464" s="39"/>
      <c r="AC464" s="39"/>
      <c r="AD464" s="39"/>
      <c r="AE464" s="39"/>
      <c r="AF464" s="39"/>
      <c r="AG464" s="39"/>
      <c r="AH464" s="39"/>
      <c r="AI464" s="39"/>
      <c r="AJ464" s="39"/>
      <c r="AK464" s="39"/>
      <c r="AL464" s="39"/>
      <c r="AM464" s="39"/>
      <c r="AN464" s="39"/>
      <c r="AO464" s="39"/>
      <c r="AP464" s="39"/>
      <c r="AQ464" s="39"/>
      <c r="AR464" s="39"/>
      <c r="AS464" s="39"/>
      <c r="AT464" s="39"/>
      <c r="AU464" s="39"/>
      <c r="AV464" s="39"/>
      <c r="AW464" s="39"/>
      <c r="AX464" s="39"/>
      <c r="AY464" s="39"/>
      <c r="AZ464" s="39"/>
    </row>
    <row r="465" spans="27:52" ht="28.8" x14ac:dyDescent="0.55000000000000004">
      <c r="AA465" s="39"/>
      <c r="AB465" s="39"/>
      <c r="AC465" s="39"/>
      <c r="AD465" s="39"/>
      <c r="AE465" s="39"/>
      <c r="AF465" s="39"/>
      <c r="AG465" s="39"/>
      <c r="AH465" s="39"/>
      <c r="AI465" s="39"/>
      <c r="AJ465" s="39"/>
      <c r="AK465" s="39"/>
      <c r="AL465" s="39"/>
      <c r="AM465" s="39"/>
      <c r="AN465" s="39"/>
      <c r="AO465" s="39"/>
      <c r="AP465" s="39"/>
      <c r="AQ465" s="39"/>
      <c r="AR465" s="39"/>
      <c r="AS465" s="39"/>
      <c r="AT465" s="39"/>
      <c r="AU465" s="39"/>
      <c r="AV465" s="39"/>
      <c r="AW465" s="39"/>
      <c r="AX465" s="39"/>
      <c r="AY465" s="39"/>
      <c r="AZ465" s="39"/>
    </row>
    <row r="466" spans="27:52" ht="28.8" x14ac:dyDescent="0.55000000000000004">
      <c r="AA466" s="39"/>
      <c r="AB466" s="39"/>
      <c r="AC466" s="39"/>
      <c r="AD466" s="39"/>
      <c r="AE466" s="39"/>
      <c r="AF466" s="39"/>
      <c r="AG466" s="39"/>
      <c r="AH466" s="39"/>
      <c r="AI466" s="39"/>
      <c r="AJ466" s="39"/>
      <c r="AK466" s="39"/>
      <c r="AL466" s="39"/>
      <c r="AM466" s="39"/>
      <c r="AN466" s="39"/>
      <c r="AO466" s="39"/>
      <c r="AP466" s="39"/>
      <c r="AQ466" s="39"/>
      <c r="AR466" s="39"/>
      <c r="AS466" s="39"/>
      <c r="AT466" s="39"/>
      <c r="AU466" s="39"/>
      <c r="AV466" s="39"/>
      <c r="AW466" s="39"/>
      <c r="AX466" s="39"/>
      <c r="AY466" s="39"/>
      <c r="AZ466" s="39"/>
    </row>
    <row r="467" spans="27:52" ht="28.8" x14ac:dyDescent="0.55000000000000004">
      <c r="AA467" s="39"/>
      <c r="AB467" s="39"/>
      <c r="AC467" s="39"/>
      <c r="AD467" s="39"/>
      <c r="AE467" s="39"/>
      <c r="AF467" s="39"/>
      <c r="AG467" s="39"/>
      <c r="AH467" s="39"/>
      <c r="AI467" s="39"/>
      <c r="AJ467" s="39"/>
      <c r="AK467" s="39"/>
      <c r="AL467" s="39"/>
      <c r="AM467" s="39"/>
      <c r="AN467" s="39"/>
      <c r="AO467" s="39"/>
      <c r="AP467" s="39"/>
      <c r="AQ467" s="39"/>
      <c r="AR467" s="39"/>
      <c r="AS467" s="39"/>
      <c r="AT467" s="39"/>
      <c r="AU467" s="39"/>
      <c r="AV467" s="39"/>
      <c r="AW467" s="39"/>
      <c r="AX467" s="39"/>
      <c r="AY467" s="39"/>
      <c r="AZ467" s="39"/>
    </row>
    <row r="468" spans="27:52" ht="28.8" x14ac:dyDescent="0.55000000000000004">
      <c r="AA468" s="39"/>
      <c r="AB468" s="39"/>
      <c r="AC468" s="39"/>
      <c r="AD468" s="39"/>
      <c r="AE468" s="39"/>
      <c r="AF468" s="39"/>
      <c r="AG468" s="39"/>
      <c r="AH468" s="39"/>
      <c r="AI468" s="39"/>
      <c r="AJ468" s="39"/>
      <c r="AK468" s="39"/>
      <c r="AL468" s="39"/>
      <c r="AM468" s="39"/>
      <c r="AN468" s="39"/>
      <c r="AO468" s="39"/>
      <c r="AP468" s="39"/>
      <c r="AQ468" s="39"/>
      <c r="AR468" s="39"/>
      <c r="AS468" s="39"/>
      <c r="AT468" s="39"/>
      <c r="AU468" s="39"/>
      <c r="AV468" s="39"/>
      <c r="AW468" s="39"/>
      <c r="AX468" s="39"/>
      <c r="AY468" s="39"/>
      <c r="AZ468" s="39"/>
    </row>
    <row r="469" spans="27:52" ht="28.8" x14ac:dyDescent="0.55000000000000004">
      <c r="AA469" s="39"/>
      <c r="AB469" s="39"/>
      <c r="AC469" s="39"/>
      <c r="AD469" s="39"/>
      <c r="AE469" s="39"/>
      <c r="AF469" s="39"/>
      <c r="AG469" s="39"/>
      <c r="AH469" s="39"/>
      <c r="AI469" s="39"/>
      <c r="AJ469" s="39"/>
      <c r="AK469" s="39"/>
      <c r="AL469" s="39"/>
      <c r="AM469" s="39"/>
      <c r="AN469" s="39"/>
      <c r="AO469" s="39"/>
      <c r="AP469" s="39"/>
      <c r="AQ469" s="39"/>
      <c r="AR469" s="39"/>
      <c r="AS469" s="39"/>
      <c r="AT469" s="39"/>
      <c r="AU469" s="39"/>
      <c r="AV469" s="39"/>
      <c r="AW469" s="39"/>
      <c r="AX469" s="39"/>
      <c r="AY469" s="39"/>
      <c r="AZ469" s="39"/>
    </row>
    <row r="470" spans="27:52" ht="28.8" x14ac:dyDescent="0.55000000000000004">
      <c r="AA470" s="39"/>
      <c r="AB470" s="39"/>
      <c r="AC470" s="39"/>
      <c r="AD470" s="39"/>
      <c r="AE470" s="39"/>
      <c r="AF470" s="39"/>
      <c r="AG470" s="39"/>
      <c r="AH470" s="39"/>
      <c r="AI470" s="39"/>
      <c r="AJ470" s="39"/>
      <c r="AK470" s="39"/>
      <c r="AL470" s="39"/>
      <c r="AM470" s="39"/>
      <c r="AN470" s="39"/>
      <c r="AO470" s="39"/>
      <c r="AP470" s="39"/>
      <c r="AQ470" s="39"/>
      <c r="AR470" s="39"/>
      <c r="AS470" s="39"/>
      <c r="AT470" s="39"/>
      <c r="AU470" s="39"/>
      <c r="AV470" s="39"/>
      <c r="AW470" s="39"/>
      <c r="AX470" s="39"/>
      <c r="AY470" s="39"/>
      <c r="AZ470" s="39"/>
    </row>
    <row r="471" spans="27:52" ht="28.8" x14ac:dyDescent="0.55000000000000004">
      <c r="AA471" s="39"/>
      <c r="AB471" s="39"/>
      <c r="AC471" s="39"/>
      <c r="AD471" s="39"/>
      <c r="AE471" s="39"/>
      <c r="AF471" s="39"/>
      <c r="AG471" s="39"/>
      <c r="AH471" s="39"/>
      <c r="AI471" s="39"/>
      <c r="AJ471" s="39"/>
      <c r="AK471" s="39"/>
      <c r="AL471" s="39"/>
      <c r="AM471" s="39"/>
      <c r="AN471" s="39"/>
      <c r="AO471" s="39"/>
      <c r="AP471" s="39"/>
      <c r="AQ471" s="39"/>
      <c r="AR471" s="39"/>
      <c r="AS471" s="39"/>
      <c r="AT471" s="39"/>
      <c r="AU471" s="39"/>
      <c r="AV471" s="39"/>
      <c r="AW471" s="39"/>
      <c r="AX471" s="39"/>
      <c r="AY471" s="39"/>
      <c r="AZ471" s="39"/>
    </row>
    <row r="472" spans="27:52" ht="28.8" x14ac:dyDescent="0.55000000000000004">
      <c r="AA472" s="39"/>
      <c r="AB472" s="39"/>
      <c r="AC472" s="39"/>
      <c r="AD472" s="39"/>
      <c r="AE472" s="39"/>
      <c r="AF472" s="39"/>
      <c r="AG472" s="39"/>
      <c r="AH472" s="39"/>
      <c r="AI472" s="39"/>
      <c r="AJ472" s="39"/>
      <c r="AK472" s="39"/>
      <c r="AL472" s="39"/>
      <c r="AM472" s="39"/>
      <c r="AN472" s="39"/>
      <c r="AO472" s="39"/>
      <c r="AP472" s="39"/>
      <c r="AQ472" s="39"/>
      <c r="AR472" s="39"/>
      <c r="AS472" s="39"/>
      <c r="AT472" s="39"/>
      <c r="AU472" s="39"/>
      <c r="AV472" s="39"/>
      <c r="AW472" s="39"/>
      <c r="AX472" s="39"/>
      <c r="AY472" s="39"/>
      <c r="AZ472" s="39"/>
    </row>
    <row r="473" spans="27:52" ht="28.8" x14ac:dyDescent="0.55000000000000004">
      <c r="AA473" s="39"/>
      <c r="AB473" s="39"/>
      <c r="AC473" s="39"/>
      <c r="AD473" s="39"/>
      <c r="AE473" s="39"/>
      <c r="AF473" s="39"/>
      <c r="AG473" s="39"/>
      <c r="AH473" s="39"/>
      <c r="AI473" s="39"/>
      <c r="AJ473" s="39"/>
      <c r="AK473" s="39"/>
      <c r="AL473" s="39"/>
      <c r="AM473" s="39"/>
      <c r="AN473" s="39"/>
      <c r="AO473" s="39"/>
      <c r="AP473" s="39"/>
      <c r="AQ473" s="39"/>
      <c r="AR473" s="39"/>
      <c r="AS473" s="39"/>
      <c r="AT473" s="39"/>
      <c r="AU473" s="39"/>
      <c r="AV473" s="39"/>
      <c r="AW473" s="39"/>
      <c r="AX473" s="39"/>
      <c r="AY473" s="39"/>
      <c r="AZ473" s="39"/>
    </row>
    <row r="474" spans="27:52" ht="28.8" x14ac:dyDescent="0.55000000000000004">
      <c r="AA474" s="39"/>
      <c r="AB474" s="39"/>
      <c r="AC474" s="39"/>
      <c r="AD474" s="39"/>
      <c r="AE474" s="39"/>
      <c r="AF474" s="39"/>
      <c r="AG474" s="39"/>
      <c r="AH474" s="39"/>
      <c r="AI474" s="39"/>
      <c r="AJ474" s="39"/>
      <c r="AK474" s="39"/>
      <c r="AL474" s="39"/>
      <c r="AM474" s="39"/>
      <c r="AN474" s="39"/>
      <c r="AO474" s="39"/>
      <c r="AP474" s="39"/>
      <c r="AQ474" s="39"/>
      <c r="AR474" s="39"/>
      <c r="AS474" s="39"/>
      <c r="AT474" s="39"/>
      <c r="AU474" s="39"/>
      <c r="AV474" s="39"/>
      <c r="AW474" s="39"/>
      <c r="AX474" s="39"/>
      <c r="AY474" s="39"/>
      <c r="AZ474" s="39"/>
    </row>
    <row r="475" spans="27:52" ht="28.8" x14ac:dyDescent="0.55000000000000004">
      <c r="AA475" s="39"/>
      <c r="AB475" s="39"/>
      <c r="AC475" s="39"/>
      <c r="AD475" s="39"/>
      <c r="AE475" s="39"/>
      <c r="AF475" s="39"/>
      <c r="AG475" s="39"/>
      <c r="AH475" s="39"/>
      <c r="AI475" s="39"/>
      <c r="AJ475" s="39"/>
      <c r="AK475" s="39"/>
      <c r="AL475" s="39"/>
      <c r="AM475" s="39"/>
      <c r="AN475" s="39"/>
      <c r="AO475" s="39"/>
      <c r="AP475" s="39"/>
      <c r="AQ475" s="39"/>
      <c r="AR475" s="39"/>
      <c r="AS475" s="39"/>
      <c r="AT475" s="39"/>
      <c r="AU475" s="39"/>
      <c r="AV475" s="39"/>
      <c r="AW475" s="39"/>
      <c r="AX475" s="39"/>
      <c r="AY475" s="39"/>
      <c r="AZ475" s="39"/>
    </row>
    <row r="476" spans="27:52" ht="28.8" x14ac:dyDescent="0.55000000000000004">
      <c r="AA476" s="39"/>
      <c r="AB476" s="39"/>
      <c r="AC476" s="39"/>
      <c r="AD476" s="39"/>
      <c r="AE476" s="39"/>
      <c r="AF476" s="39"/>
      <c r="AG476" s="39"/>
      <c r="AH476" s="39"/>
      <c r="AI476" s="39"/>
      <c r="AJ476" s="39"/>
      <c r="AK476" s="39"/>
      <c r="AL476" s="39"/>
      <c r="AM476" s="39"/>
      <c r="AN476" s="39"/>
      <c r="AO476" s="39"/>
      <c r="AP476" s="39"/>
      <c r="AQ476" s="39"/>
      <c r="AR476" s="39"/>
      <c r="AS476" s="39"/>
      <c r="AT476" s="39"/>
      <c r="AU476" s="39"/>
      <c r="AV476" s="39"/>
      <c r="AW476" s="39"/>
      <c r="AX476" s="39"/>
      <c r="AY476" s="39"/>
      <c r="AZ476" s="39"/>
    </row>
    <row r="477" spans="27:52" ht="28.8" x14ac:dyDescent="0.55000000000000004">
      <c r="AA477" s="39"/>
      <c r="AB477" s="39"/>
      <c r="AC477" s="39"/>
      <c r="AD477" s="39"/>
      <c r="AE477" s="39"/>
      <c r="AF477" s="39"/>
      <c r="AG477" s="39"/>
      <c r="AH477" s="39"/>
      <c r="AI477" s="39"/>
      <c r="AJ477" s="39"/>
      <c r="AK477" s="39"/>
      <c r="AL477" s="39"/>
      <c r="AM477" s="39"/>
      <c r="AN477" s="39"/>
      <c r="AO477" s="39"/>
      <c r="AP477" s="39"/>
      <c r="AQ477" s="39"/>
      <c r="AR477" s="39"/>
      <c r="AS477" s="39"/>
      <c r="AT477" s="39"/>
      <c r="AU477" s="39"/>
      <c r="AV477" s="39"/>
      <c r="AW477" s="39"/>
      <c r="AX477" s="39"/>
      <c r="AY477" s="39"/>
      <c r="AZ477" s="39"/>
    </row>
    <row r="478" spans="27:52" ht="28.8" x14ac:dyDescent="0.55000000000000004">
      <c r="AA478" s="39"/>
      <c r="AB478" s="39"/>
      <c r="AC478" s="39"/>
      <c r="AD478" s="39"/>
      <c r="AE478" s="39"/>
      <c r="AF478" s="39"/>
      <c r="AG478" s="39"/>
      <c r="AH478" s="39"/>
      <c r="AI478" s="39"/>
      <c r="AJ478" s="39"/>
      <c r="AK478" s="39"/>
      <c r="AL478" s="39"/>
      <c r="AM478" s="39"/>
      <c r="AN478" s="39"/>
      <c r="AO478" s="39"/>
      <c r="AP478" s="39"/>
      <c r="AQ478" s="39"/>
      <c r="AR478" s="39"/>
      <c r="AS478" s="39"/>
      <c r="AT478" s="39"/>
      <c r="AU478" s="39"/>
      <c r="AV478" s="39"/>
      <c r="AW478" s="39"/>
      <c r="AX478" s="39"/>
      <c r="AY478" s="39"/>
      <c r="AZ478" s="39"/>
    </row>
    <row r="479" spans="27:52" ht="28.8" x14ac:dyDescent="0.55000000000000004">
      <c r="AA479" s="39"/>
      <c r="AB479" s="39"/>
      <c r="AC479" s="39"/>
      <c r="AD479" s="39"/>
      <c r="AE479" s="39"/>
      <c r="AF479" s="39"/>
      <c r="AG479" s="39"/>
      <c r="AH479" s="39"/>
      <c r="AI479" s="39"/>
      <c r="AJ479" s="39"/>
      <c r="AK479" s="39"/>
      <c r="AL479" s="39"/>
      <c r="AM479" s="39"/>
      <c r="AN479" s="39"/>
      <c r="AO479" s="39"/>
      <c r="AP479" s="39"/>
      <c r="AQ479" s="39"/>
      <c r="AR479" s="39"/>
      <c r="AS479" s="39"/>
      <c r="AT479" s="39"/>
      <c r="AU479" s="39"/>
      <c r="AV479" s="39"/>
      <c r="AW479" s="39"/>
      <c r="AX479" s="39"/>
      <c r="AY479" s="39"/>
      <c r="AZ479" s="39"/>
    </row>
    <row r="480" spans="27:52" ht="28.8" x14ac:dyDescent="0.55000000000000004">
      <c r="AA480" s="39"/>
      <c r="AB480" s="39"/>
      <c r="AC480" s="39"/>
      <c r="AD480" s="39"/>
      <c r="AE480" s="39"/>
      <c r="AF480" s="39"/>
      <c r="AG480" s="39"/>
      <c r="AH480" s="39"/>
      <c r="AI480" s="39"/>
      <c r="AJ480" s="39"/>
      <c r="AK480" s="39"/>
      <c r="AL480" s="39"/>
      <c r="AM480" s="39"/>
      <c r="AN480" s="39"/>
      <c r="AO480" s="39"/>
      <c r="AP480" s="39"/>
      <c r="AQ480" s="39"/>
      <c r="AR480" s="39"/>
      <c r="AS480" s="39"/>
      <c r="AT480" s="39"/>
      <c r="AU480" s="39"/>
      <c r="AV480" s="39"/>
      <c r="AW480" s="39"/>
      <c r="AX480" s="39"/>
      <c r="AY480" s="39"/>
      <c r="AZ480" s="39"/>
    </row>
    <row r="481" spans="27:52" ht="28.8" x14ac:dyDescent="0.55000000000000004">
      <c r="AA481" s="39"/>
      <c r="AB481" s="39"/>
      <c r="AC481" s="39"/>
      <c r="AD481" s="39"/>
      <c r="AE481" s="39"/>
      <c r="AF481" s="39"/>
      <c r="AG481" s="39"/>
      <c r="AH481" s="39"/>
      <c r="AI481" s="39"/>
      <c r="AJ481" s="39"/>
      <c r="AK481" s="39"/>
      <c r="AL481" s="39"/>
      <c r="AM481" s="39"/>
      <c r="AN481" s="39"/>
      <c r="AO481" s="39"/>
      <c r="AP481" s="39"/>
      <c r="AQ481" s="39"/>
      <c r="AR481" s="39"/>
      <c r="AS481" s="39"/>
      <c r="AT481" s="39"/>
      <c r="AU481" s="39"/>
      <c r="AV481" s="39"/>
      <c r="AW481" s="39"/>
      <c r="AX481" s="39"/>
      <c r="AY481" s="39"/>
      <c r="AZ481" s="39"/>
    </row>
    <row r="482" spans="27:52" ht="28.8" x14ac:dyDescent="0.55000000000000004">
      <c r="AA482" s="39"/>
      <c r="AB482" s="39"/>
      <c r="AC482" s="39"/>
      <c r="AD482" s="39"/>
      <c r="AE482" s="39"/>
      <c r="AF482" s="39"/>
      <c r="AG482" s="39"/>
      <c r="AH482" s="39"/>
      <c r="AI482" s="39"/>
      <c r="AJ482" s="39"/>
      <c r="AK482" s="39"/>
      <c r="AL482" s="39"/>
      <c r="AM482" s="39"/>
      <c r="AN482" s="39"/>
      <c r="AO482" s="39"/>
      <c r="AP482" s="39"/>
      <c r="AQ482" s="39"/>
      <c r="AR482" s="39"/>
      <c r="AS482" s="39"/>
      <c r="AT482" s="39"/>
      <c r="AU482" s="39"/>
      <c r="AV482" s="39"/>
      <c r="AW482" s="39"/>
      <c r="AX482" s="39"/>
      <c r="AY482" s="39"/>
      <c r="AZ482" s="39"/>
    </row>
    <row r="483" spans="27:52" ht="28.8" x14ac:dyDescent="0.55000000000000004">
      <c r="AA483" s="39"/>
      <c r="AB483" s="39"/>
      <c r="AC483" s="39"/>
      <c r="AD483" s="39"/>
      <c r="AE483" s="39"/>
      <c r="AF483" s="39"/>
      <c r="AG483" s="39"/>
      <c r="AH483" s="39"/>
      <c r="AI483" s="39"/>
      <c r="AJ483" s="39"/>
      <c r="AK483" s="39"/>
      <c r="AL483" s="39"/>
      <c r="AM483" s="39"/>
      <c r="AN483" s="39"/>
      <c r="AO483" s="39"/>
      <c r="AP483" s="39"/>
      <c r="AQ483" s="39"/>
      <c r="AR483" s="39"/>
      <c r="AS483" s="39"/>
      <c r="AT483" s="39"/>
      <c r="AU483" s="39"/>
      <c r="AV483" s="39"/>
      <c r="AW483" s="39"/>
      <c r="AX483" s="39"/>
      <c r="AY483" s="39"/>
      <c r="AZ483" s="39"/>
    </row>
    <row r="484" spans="27:52" ht="28.8" x14ac:dyDescent="0.55000000000000004">
      <c r="AA484" s="39"/>
      <c r="AB484" s="39"/>
      <c r="AC484" s="39"/>
      <c r="AD484" s="39"/>
      <c r="AE484" s="39"/>
      <c r="AF484" s="39"/>
      <c r="AG484" s="39"/>
      <c r="AH484" s="39"/>
      <c r="AI484" s="39"/>
      <c r="AJ484" s="39"/>
      <c r="AK484" s="39"/>
      <c r="AL484" s="39"/>
      <c r="AM484" s="39"/>
      <c r="AN484" s="39"/>
      <c r="AO484" s="39"/>
      <c r="AP484" s="39"/>
      <c r="AQ484" s="39"/>
      <c r="AR484" s="39"/>
      <c r="AS484" s="39"/>
      <c r="AT484" s="39"/>
      <c r="AU484" s="39"/>
      <c r="AV484" s="39"/>
      <c r="AW484" s="39"/>
      <c r="AX484" s="39"/>
      <c r="AY484" s="39"/>
      <c r="AZ484" s="39"/>
    </row>
    <row r="485" spans="27:52" ht="28.8" x14ac:dyDescent="0.55000000000000004">
      <c r="AA485" s="39"/>
      <c r="AB485" s="39"/>
      <c r="AC485" s="39"/>
      <c r="AD485" s="39"/>
      <c r="AE485" s="39"/>
      <c r="AF485" s="39"/>
      <c r="AG485" s="39"/>
      <c r="AH485" s="39"/>
      <c r="AI485" s="39"/>
      <c r="AJ485" s="39"/>
      <c r="AK485" s="39"/>
      <c r="AL485" s="39"/>
      <c r="AM485" s="39"/>
      <c r="AN485" s="39"/>
      <c r="AO485" s="39"/>
      <c r="AP485" s="39"/>
      <c r="AQ485" s="39"/>
      <c r="AR485" s="39"/>
      <c r="AS485" s="39"/>
      <c r="AT485" s="39"/>
      <c r="AU485" s="39"/>
      <c r="AV485" s="39"/>
      <c r="AW485" s="39"/>
      <c r="AX485" s="39"/>
      <c r="AY485" s="39"/>
      <c r="AZ485" s="39"/>
    </row>
    <row r="486" spans="27:52" ht="28.8" x14ac:dyDescent="0.55000000000000004">
      <c r="AA486" s="39"/>
      <c r="AB486" s="39"/>
      <c r="AC486" s="39"/>
      <c r="AD486" s="39"/>
      <c r="AE486" s="39"/>
      <c r="AF486" s="39"/>
      <c r="AG486" s="39"/>
      <c r="AH486" s="39"/>
      <c r="AI486" s="39"/>
      <c r="AJ486" s="39"/>
      <c r="AK486" s="39"/>
      <c r="AL486" s="39"/>
      <c r="AM486" s="39"/>
      <c r="AN486" s="39"/>
      <c r="AO486" s="39"/>
      <c r="AP486" s="39"/>
      <c r="AQ486" s="39"/>
      <c r="AR486" s="39"/>
      <c r="AS486" s="39"/>
      <c r="AT486" s="39"/>
      <c r="AU486" s="39"/>
      <c r="AV486" s="39"/>
      <c r="AW486" s="39"/>
      <c r="AX486" s="39"/>
      <c r="AY486" s="39"/>
      <c r="AZ486" s="39"/>
    </row>
    <row r="487" spans="27:52" ht="28.8" x14ac:dyDescent="0.55000000000000004">
      <c r="AA487" s="39"/>
      <c r="AB487" s="39"/>
      <c r="AC487" s="39"/>
      <c r="AD487" s="39"/>
      <c r="AE487" s="39"/>
      <c r="AF487" s="39"/>
      <c r="AG487" s="39"/>
      <c r="AH487" s="39"/>
      <c r="AI487" s="39"/>
      <c r="AJ487" s="39"/>
      <c r="AK487" s="39"/>
      <c r="AL487" s="39"/>
      <c r="AM487" s="39"/>
      <c r="AN487" s="39"/>
      <c r="AO487" s="39"/>
      <c r="AP487" s="39"/>
      <c r="AQ487" s="39"/>
      <c r="AR487" s="39"/>
      <c r="AS487" s="39"/>
      <c r="AT487" s="39"/>
      <c r="AU487" s="39"/>
      <c r="AV487" s="39"/>
      <c r="AW487" s="39"/>
      <c r="AX487" s="39"/>
      <c r="AY487" s="39"/>
      <c r="AZ487" s="39"/>
    </row>
    <row r="488" spans="27:52" ht="28.8" x14ac:dyDescent="0.55000000000000004">
      <c r="AA488" s="39"/>
      <c r="AB488" s="39"/>
      <c r="AC488" s="39"/>
      <c r="AD488" s="39"/>
      <c r="AE488" s="39"/>
      <c r="AF488" s="39"/>
      <c r="AG488" s="39"/>
      <c r="AH488" s="39"/>
      <c r="AI488" s="39"/>
      <c r="AJ488" s="39"/>
      <c r="AK488" s="39"/>
      <c r="AL488" s="39"/>
      <c r="AM488" s="39"/>
      <c r="AN488" s="39"/>
      <c r="AO488" s="39"/>
      <c r="AP488" s="39"/>
      <c r="AQ488" s="39"/>
      <c r="AR488" s="39"/>
      <c r="AS488" s="39"/>
      <c r="AT488" s="39"/>
      <c r="AU488" s="39"/>
      <c r="AV488" s="39"/>
      <c r="AW488" s="39"/>
      <c r="AX488" s="39"/>
      <c r="AY488" s="39"/>
      <c r="AZ488" s="39"/>
    </row>
    <row r="489" spans="27:52" ht="28.8" x14ac:dyDescent="0.55000000000000004">
      <c r="AA489" s="39"/>
      <c r="AB489" s="39"/>
      <c r="AC489" s="39"/>
      <c r="AD489" s="39"/>
      <c r="AE489" s="39"/>
      <c r="AF489" s="39"/>
      <c r="AG489" s="39"/>
      <c r="AH489" s="39"/>
      <c r="AI489" s="39"/>
      <c r="AJ489" s="39"/>
      <c r="AK489" s="39"/>
      <c r="AL489" s="39"/>
      <c r="AM489" s="39"/>
      <c r="AN489" s="39"/>
      <c r="AO489" s="39"/>
      <c r="AP489" s="39"/>
      <c r="AQ489" s="39"/>
      <c r="AR489" s="39"/>
      <c r="AS489" s="39"/>
      <c r="AT489" s="39"/>
      <c r="AU489" s="39"/>
      <c r="AV489" s="39"/>
      <c r="AW489" s="39"/>
      <c r="AX489" s="39"/>
      <c r="AY489" s="39"/>
      <c r="AZ489" s="39"/>
    </row>
    <row r="490" spans="27:52" ht="28.8" x14ac:dyDescent="0.55000000000000004">
      <c r="AA490" s="39"/>
      <c r="AB490" s="39"/>
      <c r="AC490" s="39"/>
      <c r="AD490" s="39"/>
      <c r="AE490" s="39"/>
      <c r="AF490" s="39"/>
      <c r="AG490" s="39"/>
      <c r="AH490" s="39"/>
      <c r="AI490" s="39"/>
      <c r="AJ490" s="39"/>
      <c r="AK490" s="39"/>
      <c r="AL490" s="39"/>
      <c r="AM490" s="39"/>
      <c r="AN490" s="39"/>
      <c r="AO490" s="39"/>
      <c r="AP490" s="39"/>
      <c r="AQ490" s="39"/>
      <c r="AR490" s="39"/>
      <c r="AS490" s="39"/>
      <c r="AT490" s="39"/>
      <c r="AU490" s="39"/>
      <c r="AV490" s="39"/>
      <c r="AW490" s="39"/>
      <c r="AX490" s="39"/>
      <c r="AY490" s="39"/>
      <c r="AZ490" s="39"/>
    </row>
    <row r="491" spans="27:52" ht="28.8" x14ac:dyDescent="0.55000000000000004">
      <c r="AA491" s="39"/>
      <c r="AB491" s="39"/>
      <c r="AC491" s="39"/>
      <c r="AD491" s="39"/>
      <c r="AE491" s="39"/>
      <c r="AF491" s="39"/>
      <c r="AG491" s="39"/>
      <c r="AH491" s="39"/>
      <c r="AI491" s="39"/>
      <c r="AJ491" s="39"/>
      <c r="AK491" s="39"/>
      <c r="AL491" s="39"/>
      <c r="AM491" s="39"/>
      <c r="AN491" s="39"/>
      <c r="AO491" s="39"/>
      <c r="AP491" s="39"/>
      <c r="AQ491" s="39"/>
      <c r="AR491" s="39"/>
      <c r="AS491" s="39"/>
      <c r="AT491" s="39"/>
      <c r="AU491" s="39"/>
      <c r="AV491" s="39"/>
      <c r="AW491" s="39"/>
      <c r="AX491" s="39"/>
      <c r="AY491" s="39"/>
      <c r="AZ491" s="39"/>
    </row>
    <row r="492" spans="27:52" ht="28.8" x14ac:dyDescent="0.55000000000000004">
      <c r="AA492" s="39"/>
      <c r="AB492" s="39"/>
      <c r="AC492" s="39"/>
      <c r="AD492" s="39"/>
      <c r="AE492" s="39"/>
      <c r="AF492" s="39"/>
      <c r="AG492" s="39"/>
      <c r="AH492" s="39"/>
      <c r="AI492" s="39"/>
      <c r="AJ492" s="39"/>
      <c r="AK492" s="39"/>
      <c r="AL492" s="39"/>
      <c r="AM492" s="39"/>
      <c r="AN492" s="39"/>
      <c r="AO492" s="39"/>
      <c r="AP492" s="39"/>
      <c r="AQ492" s="39"/>
      <c r="AR492" s="39"/>
      <c r="AS492" s="39"/>
      <c r="AT492" s="39"/>
      <c r="AU492" s="39"/>
      <c r="AV492" s="39"/>
      <c r="AW492" s="39"/>
      <c r="AX492" s="39"/>
      <c r="AY492" s="39"/>
      <c r="AZ492" s="39"/>
    </row>
    <row r="493" spans="27:52" ht="28.8" x14ac:dyDescent="0.55000000000000004">
      <c r="AA493" s="39"/>
      <c r="AB493" s="39"/>
      <c r="AC493" s="39"/>
      <c r="AD493" s="39"/>
      <c r="AE493" s="39"/>
      <c r="AF493" s="39"/>
      <c r="AG493" s="39"/>
      <c r="AH493" s="39"/>
      <c r="AI493" s="39"/>
      <c r="AJ493" s="39"/>
      <c r="AK493" s="39"/>
      <c r="AL493" s="39"/>
      <c r="AM493" s="39"/>
      <c r="AN493" s="39"/>
      <c r="AO493" s="39"/>
      <c r="AP493" s="39"/>
      <c r="AQ493" s="39"/>
      <c r="AR493" s="39"/>
      <c r="AS493" s="39"/>
      <c r="AT493" s="39"/>
      <c r="AU493" s="39"/>
      <c r="AV493" s="39"/>
      <c r="AW493" s="39"/>
      <c r="AX493" s="39"/>
      <c r="AY493" s="39"/>
      <c r="AZ493" s="39"/>
    </row>
    <row r="494" spans="27:52" ht="28.8" x14ac:dyDescent="0.55000000000000004">
      <c r="AA494" s="39"/>
      <c r="AB494" s="39"/>
      <c r="AC494" s="39"/>
      <c r="AD494" s="39"/>
      <c r="AE494" s="39"/>
      <c r="AF494" s="39"/>
      <c r="AG494" s="39"/>
      <c r="AH494" s="39"/>
      <c r="AI494" s="39"/>
      <c r="AJ494" s="39"/>
      <c r="AK494" s="39"/>
      <c r="AL494" s="39"/>
      <c r="AM494" s="39"/>
      <c r="AN494" s="39"/>
      <c r="AO494" s="39"/>
      <c r="AP494" s="39"/>
      <c r="AQ494" s="39"/>
      <c r="AR494" s="39"/>
      <c r="AS494" s="39"/>
      <c r="AT494" s="39"/>
      <c r="AU494" s="39"/>
      <c r="AV494" s="39"/>
      <c r="AW494" s="39"/>
      <c r="AX494" s="39"/>
      <c r="AY494" s="39"/>
      <c r="AZ494" s="39"/>
    </row>
    <row r="495" spans="27:52" ht="28.8" x14ac:dyDescent="0.55000000000000004">
      <c r="AA495" s="39"/>
      <c r="AB495" s="39"/>
      <c r="AC495" s="39"/>
      <c r="AD495" s="39"/>
      <c r="AE495" s="39"/>
      <c r="AF495" s="39"/>
      <c r="AG495" s="39"/>
      <c r="AH495" s="39"/>
      <c r="AI495" s="39"/>
      <c r="AJ495" s="39"/>
      <c r="AK495" s="39"/>
      <c r="AL495" s="39"/>
      <c r="AM495" s="39"/>
      <c r="AN495" s="39"/>
      <c r="AO495" s="39"/>
      <c r="AP495" s="39"/>
      <c r="AQ495" s="39"/>
      <c r="AR495" s="39"/>
      <c r="AS495" s="39"/>
      <c r="AT495" s="39"/>
      <c r="AU495" s="39"/>
      <c r="AV495" s="39"/>
      <c r="AW495" s="39"/>
      <c r="AX495" s="39"/>
      <c r="AY495" s="39"/>
      <c r="AZ495" s="39"/>
    </row>
    <row r="496" spans="27:52" ht="28.8" x14ac:dyDescent="0.55000000000000004">
      <c r="AA496" s="39"/>
      <c r="AB496" s="39"/>
      <c r="AC496" s="39"/>
      <c r="AD496" s="39"/>
      <c r="AE496" s="39"/>
      <c r="AF496" s="39"/>
      <c r="AG496" s="39"/>
      <c r="AH496" s="39"/>
      <c r="AI496" s="39"/>
      <c r="AJ496" s="39"/>
      <c r="AK496" s="39"/>
      <c r="AL496" s="39"/>
      <c r="AM496" s="39"/>
      <c r="AN496" s="39"/>
      <c r="AO496" s="39"/>
      <c r="AP496" s="39"/>
      <c r="AQ496" s="39"/>
      <c r="AR496" s="39"/>
      <c r="AS496" s="39"/>
      <c r="AT496" s="39"/>
      <c r="AU496" s="39"/>
      <c r="AV496" s="39"/>
      <c r="AW496" s="39"/>
      <c r="AX496" s="39"/>
      <c r="AY496" s="39"/>
      <c r="AZ496" s="39"/>
    </row>
    <row r="497" spans="27:52" ht="28.8" x14ac:dyDescent="0.55000000000000004">
      <c r="AA497" s="39"/>
      <c r="AB497" s="39"/>
      <c r="AC497" s="39"/>
      <c r="AD497" s="39"/>
      <c r="AE497" s="39"/>
      <c r="AF497" s="39"/>
      <c r="AG497" s="39"/>
      <c r="AH497" s="39"/>
      <c r="AI497" s="39"/>
      <c r="AJ497" s="39"/>
      <c r="AK497" s="39"/>
      <c r="AL497" s="39"/>
      <c r="AM497" s="39"/>
      <c r="AN497" s="39"/>
      <c r="AO497" s="39"/>
      <c r="AP497" s="39"/>
      <c r="AQ497" s="39"/>
      <c r="AR497" s="39"/>
      <c r="AS497" s="39"/>
      <c r="AT497" s="39"/>
      <c r="AU497" s="39"/>
      <c r="AV497" s="39"/>
      <c r="AW497" s="39"/>
      <c r="AX497" s="39"/>
      <c r="AY497" s="39"/>
      <c r="AZ497" s="39"/>
    </row>
    <row r="498" spans="27:52" ht="28.8" x14ac:dyDescent="0.55000000000000004">
      <c r="AA498" s="39"/>
      <c r="AB498" s="39"/>
      <c r="AC498" s="39"/>
      <c r="AD498" s="39"/>
      <c r="AE498" s="39"/>
      <c r="AF498" s="39"/>
      <c r="AG498" s="39"/>
      <c r="AH498" s="39"/>
      <c r="AI498" s="39"/>
      <c r="AJ498" s="39"/>
      <c r="AK498" s="39"/>
      <c r="AL498" s="39"/>
      <c r="AM498" s="39"/>
      <c r="AN498" s="39"/>
      <c r="AO498" s="39"/>
      <c r="AP498" s="39"/>
      <c r="AQ498" s="39"/>
      <c r="AR498" s="39"/>
      <c r="AS498" s="39"/>
      <c r="AT498" s="39"/>
      <c r="AU498" s="39"/>
      <c r="AV498" s="39"/>
      <c r="AW498" s="39"/>
      <c r="AX498" s="39"/>
      <c r="AY498" s="39"/>
      <c r="AZ498" s="39"/>
    </row>
    <row r="499" spans="27:52" ht="28.8" x14ac:dyDescent="0.55000000000000004">
      <c r="AA499" s="39"/>
      <c r="AB499" s="39"/>
      <c r="AC499" s="39"/>
      <c r="AD499" s="39"/>
      <c r="AE499" s="39"/>
      <c r="AF499" s="39"/>
      <c r="AG499" s="39"/>
      <c r="AH499" s="39"/>
      <c r="AI499" s="39"/>
      <c r="AJ499" s="39"/>
      <c r="AK499" s="39"/>
      <c r="AL499" s="39"/>
      <c r="AM499" s="39"/>
      <c r="AN499" s="39"/>
      <c r="AO499" s="39"/>
      <c r="AP499" s="39"/>
      <c r="AQ499" s="39"/>
      <c r="AR499" s="39"/>
      <c r="AS499" s="39"/>
      <c r="AT499" s="39"/>
      <c r="AU499" s="39"/>
      <c r="AV499" s="39"/>
      <c r="AW499" s="39"/>
      <c r="AX499" s="39"/>
      <c r="AY499" s="39"/>
      <c r="AZ499" s="39"/>
    </row>
    <row r="500" spans="27:52" ht="28.8" x14ac:dyDescent="0.55000000000000004">
      <c r="AA500" s="39"/>
      <c r="AB500" s="39"/>
      <c r="AC500" s="39"/>
      <c r="AD500" s="39"/>
      <c r="AE500" s="39"/>
      <c r="AF500" s="39"/>
      <c r="AG500" s="39"/>
      <c r="AH500" s="39"/>
      <c r="AI500" s="39"/>
      <c r="AJ500" s="39"/>
      <c r="AK500" s="39"/>
      <c r="AL500" s="39"/>
      <c r="AM500" s="39"/>
      <c r="AN500" s="39"/>
      <c r="AO500" s="39"/>
      <c r="AP500" s="39"/>
      <c r="AQ500" s="39"/>
      <c r="AR500" s="39"/>
      <c r="AS500" s="39"/>
      <c r="AT500" s="39"/>
      <c r="AU500" s="39"/>
      <c r="AV500" s="39"/>
      <c r="AW500" s="39"/>
      <c r="AX500" s="39"/>
      <c r="AY500" s="39"/>
      <c r="AZ500" s="39"/>
    </row>
    <row r="501" spans="27:52" ht="28.8" x14ac:dyDescent="0.55000000000000004">
      <c r="AA501" s="39"/>
      <c r="AB501" s="39"/>
      <c r="AC501" s="39"/>
      <c r="AD501" s="39"/>
      <c r="AE501" s="39"/>
      <c r="AF501" s="39"/>
      <c r="AG501" s="39"/>
      <c r="AH501" s="39"/>
      <c r="AI501" s="39"/>
      <c r="AJ501" s="39"/>
      <c r="AK501" s="39"/>
      <c r="AL501" s="39"/>
      <c r="AM501" s="39"/>
      <c r="AN501" s="39"/>
      <c r="AO501" s="39"/>
      <c r="AP501" s="39"/>
      <c r="AQ501" s="39"/>
      <c r="AR501" s="39"/>
      <c r="AS501" s="39"/>
      <c r="AT501" s="39"/>
      <c r="AU501" s="39"/>
      <c r="AV501" s="39"/>
      <c r="AW501" s="39"/>
      <c r="AX501" s="39"/>
      <c r="AY501" s="39"/>
      <c r="AZ501" s="39"/>
    </row>
    <row r="502" spans="27:52" ht="28.8" x14ac:dyDescent="0.55000000000000004">
      <c r="AA502" s="39"/>
      <c r="AB502" s="39"/>
      <c r="AC502" s="39"/>
      <c r="AD502" s="39"/>
      <c r="AE502" s="39"/>
      <c r="AF502" s="39"/>
      <c r="AG502" s="39"/>
      <c r="AH502" s="39"/>
      <c r="AI502" s="39"/>
      <c r="AJ502" s="39"/>
      <c r="AK502" s="39"/>
      <c r="AL502" s="39"/>
      <c r="AM502" s="39"/>
      <c r="AN502" s="39"/>
      <c r="AO502" s="39"/>
      <c r="AP502" s="39"/>
      <c r="AQ502" s="39"/>
      <c r="AR502" s="39"/>
      <c r="AS502" s="39"/>
      <c r="AT502" s="39"/>
      <c r="AU502" s="39"/>
      <c r="AV502" s="39"/>
      <c r="AW502" s="39"/>
      <c r="AX502" s="39"/>
      <c r="AY502" s="39"/>
      <c r="AZ502" s="39"/>
    </row>
    <row r="503" spans="27:52" ht="28.8" x14ac:dyDescent="0.55000000000000004">
      <c r="AA503" s="39"/>
      <c r="AB503" s="39"/>
      <c r="AC503" s="39"/>
      <c r="AD503" s="39"/>
      <c r="AE503" s="39"/>
      <c r="AF503" s="39"/>
      <c r="AG503" s="39"/>
      <c r="AH503" s="39"/>
      <c r="AI503" s="39"/>
      <c r="AJ503" s="39"/>
      <c r="AK503" s="39"/>
      <c r="AL503" s="39"/>
      <c r="AM503" s="39"/>
      <c r="AN503" s="39"/>
      <c r="AO503" s="39"/>
      <c r="AP503" s="39"/>
      <c r="AQ503" s="39"/>
      <c r="AR503" s="39"/>
      <c r="AS503" s="39"/>
      <c r="AT503" s="39"/>
      <c r="AU503" s="39"/>
      <c r="AV503" s="39"/>
      <c r="AW503" s="39"/>
      <c r="AX503" s="39"/>
      <c r="AY503" s="39"/>
      <c r="AZ503" s="39"/>
    </row>
    <row r="504" spans="27:52" ht="28.8" x14ac:dyDescent="0.55000000000000004">
      <c r="AA504" s="39"/>
      <c r="AB504" s="39"/>
      <c r="AC504" s="39"/>
      <c r="AD504" s="39"/>
      <c r="AE504" s="39"/>
      <c r="AF504" s="39"/>
      <c r="AG504" s="39"/>
      <c r="AH504" s="39"/>
      <c r="AI504" s="39"/>
      <c r="AJ504" s="39"/>
      <c r="AK504" s="39"/>
      <c r="AL504" s="39"/>
      <c r="AM504" s="39"/>
      <c r="AN504" s="39"/>
      <c r="AO504" s="39"/>
      <c r="AP504" s="39"/>
      <c r="AQ504" s="39"/>
      <c r="AR504" s="39"/>
      <c r="AS504" s="39"/>
      <c r="AT504" s="39"/>
      <c r="AU504" s="39"/>
      <c r="AV504" s="39"/>
      <c r="AW504" s="39"/>
      <c r="AX504" s="39"/>
      <c r="AY504" s="39"/>
      <c r="AZ504" s="39"/>
    </row>
    <row r="505" spans="27:52" ht="28.8" x14ac:dyDescent="0.55000000000000004">
      <c r="AA505" s="39"/>
      <c r="AB505" s="39"/>
      <c r="AC505" s="39"/>
      <c r="AD505" s="39"/>
      <c r="AE505" s="39"/>
      <c r="AF505" s="39"/>
      <c r="AG505" s="39"/>
      <c r="AH505" s="39"/>
      <c r="AI505" s="39"/>
      <c r="AJ505" s="39"/>
      <c r="AK505" s="39"/>
      <c r="AL505" s="39"/>
      <c r="AM505" s="39"/>
      <c r="AN505" s="39"/>
      <c r="AO505" s="39"/>
      <c r="AP505" s="39"/>
      <c r="AQ505" s="39"/>
      <c r="AR505" s="39"/>
      <c r="AS505" s="39"/>
      <c r="AT505" s="39"/>
      <c r="AU505" s="39"/>
      <c r="AV505" s="39"/>
      <c r="AW505" s="39"/>
      <c r="AX505" s="39"/>
      <c r="AY505" s="39"/>
      <c r="AZ505" s="39"/>
    </row>
    <row r="506" spans="27:52" ht="28.8" x14ac:dyDescent="0.55000000000000004">
      <c r="AA506" s="39"/>
      <c r="AB506" s="39"/>
      <c r="AC506" s="39"/>
      <c r="AD506" s="39"/>
      <c r="AE506" s="39"/>
      <c r="AF506" s="39"/>
      <c r="AG506" s="39"/>
      <c r="AH506" s="39"/>
      <c r="AI506" s="39"/>
      <c r="AJ506" s="39"/>
      <c r="AK506" s="39"/>
      <c r="AL506" s="39"/>
      <c r="AM506" s="39"/>
      <c r="AN506" s="39"/>
      <c r="AO506" s="39"/>
      <c r="AP506" s="39"/>
      <c r="AQ506" s="39"/>
      <c r="AR506" s="39"/>
      <c r="AS506" s="39"/>
      <c r="AT506" s="39"/>
      <c r="AU506" s="39"/>
      <c r="AV506" s="39"/>
      <c r="AW506" s="39"/>
      <c r="AX506" s="39"/>
      <c r="AY506" s="39"/>
      <c r="AZ506" s="39"/>
    </row>
    <row r="507" spans="27:52" ht="28.8" x14ac:dyDescent="0.55000000000000004">
      <c r="AA507" s="39"/>
      <c r="AB507" s="39"/>
      <c r="AC507" s="39"/>
      <c r="AD507" s="39"/>
      <c r="AE507" s="39"/>
      <c r="AF507" s="39"/>
      <c r="AG507" s="39"/>
      <c r="AH507" s="39"/>
      <c r="AI507" s="39"/>
      <c r="AJ507" s="39"/>
      <c r="AK507" s="39"/>
      <c r="AL507" s="39"/>
      <c r="AM507" s="39"/>
      <c r="AN507" s="39"/>
      <c r="AO507" s="39"/>
      <c r="AP507" s="39"/>
      <c r="AQ507" s="39"/>
      <c r="AR507" s="39"/>
      <c r="AS507" s="39"/>
      <c r="AT507" s="39"/>
      <c r="AU507" s="39"/>
      <c r="AV507" s="39"/>
      <c r="AW507" s="39"/>
      <c r="AX507" s="39"/>
      <c r="AY507" s="39"/>
      <c r="AZ507" s="39"/>
    </row>
    <row r="508" spans="27:52" ht="28.8" x14ac:dyDescent="0.55000000000000004">
      <c r="AA508" s="39"/>
      <c r="AB508" s="39"/>
      <c r="AC508" s="39"/>
      <c r="AD508" s="39"/>
      <c r="AE508" s="39"/>
      <c r="AF508" s="39"/>
      <c r="AG508" s="39"/>
      <c r="AH508" s="39"/>
      <c r="AI508" s="39"/>
      <c r="AJ508" s="39"/>
      <c r="AK508" s="39"/>
      <c r="AL508" s="39"/>
      <c r="AM508" s="39"/>
      <c r="AN508" s="39"/>
      <c r="AO508" s="39"/>
      <c r="AP508" s="39"/>
      <c r="AQ508" s="39"/>
      <c r="AR508" s="39"/>
      <c r="AS508" s="39"/>
      <c r="AT508" s="39"/>
      <c r="AU508" s="39"/>
      <c r="AV508" s="39"/>
      <c r="AW508" s="39"/>
      <c r="AX508" s="39"/>
      <c r="AY508" s="39"/>
      <c r="AZ508" s="39"/>
    </row>
    <row r="509" spans="27:52" ht="28.8" x14ac:dyDescent="0.55000000000000004">
      <c r="AA509" s="39"/>
      <c r="AB509" s="39"/>
      <c r="AC509" s="39"/>
      <c r="AD509" s="39"/>
      <c r="AE509" s="39"/>
      <c r="AF509" s="39"/>
      <c r="AG509" s="39"/>
      <c r="AH509" s="39"/>
      <c r="AI509" s="39"/>
      <c r="AJ509" s="39"/>
      <c r="AK509" s="39"/>
      <c r="AL509" s="39"/>
      <c r="AM509" s="39"/>
      <c r="AN509" s="39"/>
      <c r="AO509" s="39"/>
      <c r="AP509" s="39"/>
      <c r="AQ509" s="39"/>
      <c r="AR509" s="39"/>
      <c r="AS509" s="39"/>
      <c r="AT509" s="39"/>
      <c r="AU509" s="39"/>
      <c r="AV509" s="39"/>
      <c r="AW509" s="39"/>
      <c r="AX509" s="39"/>
      <c r="AY509" s="39"/>
      <c r="AZ509" s="39"/>
    </row>
    <row r="510" spans="27:52" ht="28.8" x14ac:dyDescent="0.55000000000000004">
      <c r="AA510" s="39"/>
      <c r="AB510" s="39"/>
      <c r="AC510" s="39"/>
      <c r="AD510" s="39"/>
      <c r="AE510" s="39"/>
      <c r="AF510" s="39"/>
      <c r="AG510" s="39"/>
      <c r="AH510" s="39"/>
      <c r="AI510" s="39"/>
      <c r="AJ510" s="39"/>
      <c r="AK510" s="39"/>
      <c r="AL510" s="39"/>
      <c r="AM510" s="39"/>
      <c r="AN510" s="39"/>
      <c r="AO510" s="39"/>
      <c r="AP510" s="39"/>
      <c r="AQ510" s="39"/>
      <c r="AR510" s="39"/>
      <c r="AS510" s="39"/>
      <c r="AT510" s="39"/>
      <c r="AU510" s="39"/>
      <c r="AV510" s="39"/>
      <c r="AW510" s="39"/>
      <c r="AX510" s="39"/>
      <c r="AY510" s="39"/>
      <c r="AZ510" s="39"/>
    </row>
    <row r="511" spans="27:52" ht="28.8" x14ac:dyDescent="0.55000000000000004">
      <c r="AA511" s="39"/>
      <c r="AB511" s="39"/>
      <c r="AC511" s="39"/>
      <c r="AD511" s="39"/>
      <c r="AE511" s="39"/>
      <c r="AF511" s="39"/>
      <c r="AG511" s="39"/>
      <c r="AH511" s="39"/>
      <c r="AI511" s="39"/>
      <c r="AJ511" s="39"/>
      <c r="AK511" s="39"/>
      <c r="AL511" s="39"/>
      <c r="AM511" s="39"/>
      <c r="AN511" s="39"/>
      <c r="AO511" s="39"/>
      <c r="AP511" s="39"/>
      <c r="AQ511" s="39"/>
      <c r="AR511" s="39"/>
      <c r="AS511" s="39"/>
      <c r="AT511" s="39"/>
      <c r="AU511" s="39"/>
      <c r="AV511" s="39"/>
      <c r="AW511" s="39"/>
      <c r="AX511" s="39"/>
      <c r="AY511" s="39"/>
      <c r="AZ511" s="39"/>
    </row>
    <row r="512" spans="27:52" ht="28.8" x14ac:dyDescent="0.55000000000000004">
      <c r="AA512" s="39"/>
      <c r="AB512" s="39"/>
      <c r="AC512" s="39"/>
      <c r="AD512" s="39"/>
      <c r="AE512" s="39"/>
      <c r="AF512" s="39"/>
      <c r="AG512" s="39"/>
      <c r="AH512" s="39"/>
      <c r="AI512" s="39"/>
      <c r="AJ512" s="39"/>
      <c r="AK512" s="39"/>
      <c r="AL512" s="39"/>
      <c r="AM512" s="39"/>
      <c r="AN512" s="39"/>
      <c r="AO512" s="39"/>
      <c r="AP512" s="39"/>
      <c r="AQ512" s="39"/>
      <c r="AR512" s="39"/>
      <c r="AS512" s="39"/>
      <c r="AT512" s="39"/>
      <c r="AU512" s="39"/>
      <c r="AV512" s="39"/>
      <c r="AW512" s="39"/>
      <c r="AX512" s="39"/>
      <c r="AY512" s="39"/>
      <c r="AZ512" s="39"/>
    </row>
    <row r="513" spans="27:52" ht="28.8" x14ac:dyDescent="0.55000000000000004">
      <c r="AA513" s="39"/>
      <c r="AB513" s="39"/>
      <c r="AC513" s="39"/>
      <c r="AD513" s="39"/>
      <c r="AE513" s="39"/>
      <c r="AF513" s="39"/>
      <c r="AG513" s="39"/>
      <c r="AH513" s="39"/>
      <c r="AI513" s="39"/>
      <c r="AJ513" s="39"/>
      <c r="AK513" s="39"/>
      <c r="AL513" s="39"/>
      <c r="AM513" s="39"/>
      <c r="AN513" s="39"/>
      <c r="AO513" s="39"/>
      <c r="AP513" s="39"/>
      <c r="AQ513" s="39"/>
      <c r="AR513" s="39"/>
      <c r="AS513" s="39"/>
      <c r="AT513" s="39"/>
      <c r="AU513" s="39"/>
      <c r="AV513" s="39"/>
      <c r="AW513" s="39"/>
      <c r="AX513" s="39"/>
      <c r="AY513" s="39"/>
      <c r="AZ513" s="39"/>
    </row>
    <row r="514" spans="27:52" ht="28.8" x14ac:dyDescent="0.55000000000000004">
      <c r="AA514" s="39"/>
      <c r="AB514" s="39"/>
      <c r="AC514" s="39"/>
      <c r="AD514" s="39"/>
      <c r="AE514" s="39"/>
      <c r="AF514" s="39"/>
      <c r="AG514" s="39"/>
      <c r="AH514" s="39"/>
      <c r="AI514" s="39"/>
      <c r="AJ514" s="39"/>
      <c r="AK514" s="39"/>
      <c r="AL514" s="39"/>
      <c r="AM514" s="39"/>
      <c r="AN514" s="39"/>
      <c r="AO514" s="39"/>
      <c r="AP514" s="39"/>
      <c r="AQ514" s="39"/>
      <c r="AR514" s="39"/>
      <c r="AS514" s="39"/>
      <c r="AT514" s="39"/>
      <c r="AU514" s="39"/>
      <c r="AV514" s="39"/>
      <c r="AW514" s="39"/>
      <c r="AX514" s="39"/>
      <c r="AY514" s="39"/>
      <c r="AZ514" s="39"/>
    </row>
    <row r="515" spans="27:52" ht="28.8" x14ac:dyDescent="0.55000000000000004">
      <c r="AA515" s="39"/>
      <c r="AB515" s="39"/>
      <c r="AC515" s="39"/>
      <c r="AD515" s="39"/>
      <c r="AE515" s="39"/>
      <c r="AF515" s="39"/>
      <c r="AG515" s="39"/>
      <c r="AH515" s="39"/>
      <c r="AI515" s="39"/>
      <c r="AJ515" s="39"/>
      <c r="AK515" s="39"/>
      <c r="AL515" s="39"/>
      <c r="AM515" s="39"/>
      <c r="AN515" s="39"/>
      <c r="AO515" s="39"/>
      <c r="AP515" s="39"/>
      <c r="AQ515" s="39"/>
      <c r="AR515" s="39"/>
      <c r="AS515" s="39"/>
      <c r="AT515" s="39"/>
      <c r="AU515" s="39"/>
      <c r="AV515" s="39"/>
      <c r="AW515" s="39"/>
      <c r="AX515" s="39"/>
      <c r="AY515" s="39"/>
      <c r="AZ515" s="39"/>
    </row>
    <row r="516" spans="27:52" ht="28.8" x14ac:dyDescent="0.55000000000000004">
      <c r="AA516" s="39"/>
      <c r="AB516" s="39"/>
      <c r="AC516" s="39"/>
      <c r="AD516" s="39"/>
      <c r="AE516" s="39"/>
      <c r="AF516" s="39"/>
      <c r="AG516" s="39"/>
      <c r="AH516" s="39"/>
      <c r="AI516" s="39"/>
      <c r="AJ516" s="39"/>
      <c r="AK516" s="39"/>
      <c r="AL516" s="39"/>
      <c r="AM516" s="39"/>
      <c r="AN516" s="39"/>
      <c r="AO516" s="39"/>
      <c r="AP516" s="39"/>
      <c r="AQ516" s="39"/>
      <c r="AR516" s="39"/>
      <c r="AS516" s="39"/>
      <c r="AT516" s="39"/>
      <c r="AU516" s="39"/>
      <c r="AV516" s="39"/>
      <c r="AW516" s="39"/>
      <c r="AX516" s="39"/>
      <c r="AY516" s="39"/>
      <c r="AZ516" s="39"/>
    </row>
    <row r="517" spans="27:52" ht="28.8" x14ac:dyDescent="0.55000000000000004">
      <c r="AA517" s="39"/>
      <c r="AB517" s="39"/>
      <c r="AC517" s="39"/>
      <c r="AD517" s="39"/>
      <c r="AE517" s="39"/>
      <c r="AF517" s="39"/>
      <c r="AG517" s="39"/>
      <c r="AH517" s="39"/>
      <c r="AI517" s="39"/>
      <c r="AJ517" s="39"/>
      <c r="AK517" s="39"/>
      <c r="AL517" s="39"/>
      <c r="AM517" s="39"/>
      <c r="AN517" s="39"/>
      <c r="AO517" s="39"/>
      <c r="AP517" s="39"/>
      <c r="AQ517" s="39"/>
      <c r="AR517" s="39"/>
      <c r="AS517" s="39"/>
      <c r="AT517" s="39"/>
      <c r="AU517" s="39"/>
      <c r="AV517" s="39"/>
      <c r="AW517" s="39"/>
      <c r="AX517" s="39"/>
      <c r="AY517" s="39"/>
      <c r="AZ517" s="39"/>
    </row>
    <row r="518" spans="27:52" ht="28.8" x14ac:dyDescent="0.55000000000000004">
      <c r="AA518" s="39"/>
      <c r="AB518" s="39"/>
      <c r="AC518" s="39"/>
      <c r="AD518" s="39"/>
      <c r="AE518" s="39"/>
      <c r="AF518" s="39"/>
      <c r="AG518" s="39"/>
      <c r="AH518" s="39"/>
      <c r="AI518" s="39"/>
      <c r="AJ518" s="39"/>
      <c r="AK518" s="39"/>
      <c r="AL518" s="39"/>
      <c r="AM518" s="39"/>
      <c r="AN518" s="39"/>
      <c r="AO518" s="39"/>
      <c r="AP518" s="39"/>
      <c r="AQ518" s="39"/>
      <c r="AR518" s="39"/>
      <c r="AS518" s="39"/>
      <c r="AT518" s="39"/>
      <c r="AU518" s="39"/>
      <c r="AV518" s="39"/>
      <c r="AW518" s="39"/>
      <c r="AX518" s="39"/>
      <c r="AY518" s="39"/>
      <c r="AZ518" s="39"/>
    </row>
    <row r="519" spans="27:52" ht="28.8" x14ac:dyDescent="0.55000000000000004">
      <c r="AA519" s="39"/>
      <c r="AB519" s="39"/>
      <c r="AC519" s="39"/>
      <c r="AD519" s="39"/>
      <c r="AE519" s="39"/>
      <c r="AF519" s="39"/>
      <c r="AG519" s="39"/>
      <c r="AH519" s="39"/>
      <c r="AI519" s="39"/>
      <c r="AJ519" s="39"/>
      <c r="AK519" s="39"/>
      <c r="AL519" s="39"/>
      <c r="AM519" s="39"/>
      <c r="AN519" s="39"/>
      <c r="AO519" s="39"/>
      <c r="AP519" s="39"/>
      <c r="AQ519" s="39"/>
      <c r="AR519" s="39"/>
      <c r="AS519" s="39"/>
      <c r="AT519" s="39"/>
      <c r="AU519" s="39"/>
      <c r="AV519" s="39"/>
      <c r="AW519" s="39"/>
      <c r="AX519" s="39"/>
      <c r="AY519" s="39"/>
      <c r="AZ519" s="39"/>
    </row>
    <row r="520" spans="27:52" ht="28.8" x14ac:dyDescent="0.55000000000000004">
      <c r="AA520" s="39"/>
      <c r="AB520" s="39"/>
      <c r="AC520" s="39"/>
      <c r="AD520" s="39"/>
      <c r="AE520" s="39"/>
      <c r="AF520" s="39"/>
      <c r="AG520" s="39"/>
      <c r="AH520" s="39"/>
      <c r="AI520" s="39"/>
      <c r="AJ520" s="39"/>
      <c r="AK520" s="39"/>
      <c r="AL520" s="39"/>
      <c r="AM520" s="39"/>
      <c r="AN520" s="39"/>
      <c r="AO520" s="39"/>
      <c r="AP520" s="39"/>
      <c r="AQ520" s="39"/>
      <c r="AR520" s="39"/>
      <c r="AS520" s="39"/>
      <c r="AT520" s="39"/>
      <c r="AU520" s="39"/>
      <c r="AV520" s="39"/>
      <c r="AW520" s="39"/>
      <c r="AX520" s="39"/>
      <c r="AY520" s="39"/>
      <c r="AZ520" s="39"/>
    </row>
    <row r="521" spans="27:52" ht="28.8" x14ac:dyDescent="0.55000000000000004">
      <c r="AA521" s="39"/>
      <c r="AB521" s="39"/>
      <c r="AC521" s="39"/>
      <c r="AD521" s="39"/>
      <c r="AE521" s="39"/>
      <c r="AF521" s="39"/>
      <c r="AG521" s="39"/>
      <c r="AH521" s="39"/>
      <c r="AI521" s="39"/>
      <c r="AJ521" s="39"/>
      <c r="AK521" s="39"/>
      <c r="AL521" s="39"/>
      <c r="AM521" s="39"/>
      <c r="AN521" s="39"/>
      <c r="AO521" s="39"/>
      <c r="AP521" s="39"/>
      <c r="AQ521" s="39"/>
      <c r="AR521" s="39"/>
      <c r="AS521" s="39"/>
      <c r="AT521" s="39"/>
      <c r="AU521" s="39"/>
      <c r="AV521" s="39"/>
      <c r="AW521" s="39"/>
      <c r="AX521" s="39"/>
      <c r="AY521" s="39"/>
      <c r="AZ521" s="39"/>
    </row>
    <row r="522" spans="27:52" ht="28.8" x14ac:dyDescent="0.55000000000000004">
      <c r="AA522" s="39"/>
      <c r="AB522" s="39"/>
      <c r="AC522" s="39"/>
      <c r="AD522" s="39"/>
      <c r="AE522" s="39"/>
      <c r="AF522" s="39"/>
      <c r="AG522" s="39"/>
      <c r="AH522" s="39"/>
      <c r="AI522" s="39"/>
      <c r="AJ522" s="39"/>
      <c r="AK522" s="39"/>
      <c r="AL522" s="39"/>
      <c r="AM522" s="39"/>
      <c r="AN522" s="39"/>
      <c r="AO522" s="39"/>
      <c r="AP522" s="39"/>
      <c r="AQ522" s="39"/>
      <c r="AR522" s="39"/>
      <c r="AS522" s="39"/>
      <c r="AT522" s="39"/>
      <c r="AU522" s="39"/>
      <c r="AV522" s="39"/>
      <c r="AW522" s="39"/>
      <c r="AX522" s="39"/>
      <c r="AY522" s="39"/>
      <c r="AZ522" s="39"/>
    </row>
    <row r="523" spans="27:52" ht="28.8" x14ac:dyDescent="0.55000000000000004">
      <c r="AA523" s="39"/>
      <c r="AB523" s="39"/>
      <c r="AC523" s="39"/>
      <c r="AD523" s="39"/>
      <c r="AE523" s="39"/>
      <c r="AF523" s="39"/>
      <c r="AG523" s="39"/>
      <c r="AH523" s="39"/>
      <c r="AI523" s="39"/>
      <c r="AJ523" s="39"/>
      <c r="AK523" s="39"/>
      <c r="AL523" s="39"/>
      <c r="AM523" s="39"/>
      <c r="AN523" s="39"/>
      <c r="AO523" s="39"/>
      <c r="AP523" s="39"/>
      <c r="AQ523" s="39"/>
      <c r="AR523" s="39"/>
      <c r="AS523" s="39"/>
      <c r="AT523" s="39"/>
      <c r="AU523" s="39"/>
      <c r="AV523" s="39"/>
      <c r="AW523" s="39"/>
      <c r="AX523" s="39"/>
      <c r="AY523" s="39"/>
      <c r="AZ523" s="39"/>
    </row>
    <row r="524" spans="27:52" ht="28.8" x14ac:dyDescent="0.55000000000000004">
      <c r="AA524" s="39"/>
      <c r="AB524" s="39"/>
      <c r="AC524" s="39"/>
      <c r="AD524" s="39"/>
      <c r="AE524" s="39"/>
      <c r="AF524" s="39"/>
      <c r="AG524" s="39"/>
      <c r="AH524" s="39"/>
      <c r="AI524" s="39"/>
      <c r="AJ524" s="39"/>
      <c r="AK524" s="39"/>
      <c r="AL524" s="39"/>
      <c r="AM524" s="39"/>
      <c r="AN524" s="39"/>
      <c r="AO524" s="39"/>
      <c r="AP524" s="39"/>
      <c r="AQ524" s="39"/>
      <c r="AR524" s="39"/>
      <c r="AS524" s="39"/>
      <c r="AT524" s="39"/>
      <c r="AU524" s="39"/>
      <c r="AV524" s="39"/>
      <c r="AW524" s="39"/>
      <c r="AX524" s="39"/>
      <c r="AY524" s="39"/>
      <c r="AZ524" s="39"/>
    </row>
    <row r="525" spans="27:52" ht="28.8" x14ac:dyDescent="0.55000000000000004">
      <c r="AA525" s="39"/>
      <c r="AB525" s="39"/>
      <c r="AC525" s="39"/>
      <c r="AD525" s="39"/>
      <c r="AE525" s="39"/>
      <c r="AF525" s="39"/>
      <c r="AG525" s="39"/>
      <c r="AH525" s="39"/>
      <c r="AI525" s="39"/>
      <c r="AJ525" s="39"/>
      <c r="AK525" s="39"/>
      <c r="AL525" s="39"/>
      <c r="AM525" s="39"/>
      <c r="AN525" s="39"/>
      <c r="AO525" s="39"/>
      <c r="AP525" s="39"/>
      <c r="AQ525" s="39"/>
      <c r="AR525" s="39"/>
      <c r="AS525" s="39"/>
      <c r="AT525" s="39"/>
      <c r="AU525" s="39"/>
      <c r="AV525" s="39"/>
      <c r="AW525" s="39"/>
      <c r="AX525" s="39"/>
      <c r="AY525" s="39"/>
      <c r="AZ525" s="39"/>
    </row>
    <row r="526" spans="27:52" ht="28.8" x14ac:dyDescent="0.55000000000000004">
      <c r="AA526" s="39"/>
      <c r="AB526" s="39"/>
      <c r="AC526" s="39"/>
      <c r="AD526" s="39"/>
      <c r="AE526" s="39"/>
      <c r="AF526" s="39"/>
      <c r="AG526" s="39"/>
      <c r="AH526" s="39"/>
      <c r="AI526" s="39"/>
      <c r="AJ526" s="39"/>
      <c r="AK526" s="39"/>
      <c r="AL526" s="39"/>
      <c r="AM526" s="39"/>
      <c r="AN526" s="39"/>
      <c r="AO526" s="39"/>
      <c r="AP526" s="39"/>
      <c r="AQ526" s="39"/>
      <c r="AR526" s="39"/>
      <c r="AS526" s="39"/>
      <c r="AT526" s="39"/>
      <c r="AU526" s="39"/>
      <c r="AV526" s="39"/>
      <c r="AW526" s="39"/>
      <c r="AX526" s="39"/>
      <c r="AY526" s="39"/>
      <c r="AZ526" s="39"/>
    </row>
    <row r="527" spans="27:52" ht="28.8" x14ac:dyDescent="0.55000000000000004">
      <c r="AA527" s="39"/>
      <c r="AB527" s="39"/>
      <c r="AC527" s="39"/>
      <c r="AD527" s="39"/>
      <c r="AE527" s="39"/>
      <c r="AF527" s="39"/>
      <c r="AG527" s="39"/>
      <c r="AH527" s="39"/>
      <c r="AI527" s="39"/>
      <c r="AJ527" s="39"/>
      <c r="AK527" s="39"/>
      <c r="AL527" s="39"/>
      <c r="AM527" s="39"/>
      <c r="AN527" s="39"/>
      <c r="AO527" s="39"/>
      <c r="AP527" s="39"/>
      <c r="AQ527" s="39"/>
      <c r="AR527" s="39"/>
      <c r="AS527" s="39"/>
      <c r="AT527" s="39"/>
      <c r="AU527" s="39"/>
      <c r="AV527" s="39"/>
      <c r="AW527" s="39"/>
      <c r="AX527" s="39"/>
      <c r="AY527" s="39"/>
      <c r="AZ527" s="39"/>
    </row>
    <row r="528" spans="27:52" ht="28.8" x14ac:dyDescent="0.55000000000000004">
      <c r="AA528" s="39"/>
      <c r="AB528" s="39"/>
      <c r="AC528" s="39"/>
      <c r="AD528" s="39"/>
      <c r="AE528" s="39"/>
      <c r="AF528" s="39"/>
      <c r="AG528" s="39"/>
      <c r="AH528" s="39"/>
      <c r="AI528" s="39"/>
      <c r="AJ528" s="39"/>
      <c r="AK528" s="39"/>
      <c r="AL528" s="39"/>
      <c r="AM528" s="39"/>
      <c r="AN528" s="39"/>
      <c r="AO528" s="39"/>
      <c r="AP528" s="39"/>
      <c r="AQ528" s="39"/>
      <c r="AR528" s="39"/>
      <c r="AS528" s="39"/>
      <c r="AT528" s="39"/>
      <c r="AU528" s="39"/>
      <c r="AV528" s="39"/>
      <c r="AW528" s="39"/>
      <c r="AX528" s="39"/>
      <c r="AY528" s="39"/>
      <c r="AZ528" s="39"/>
    </row>
    <row r="529" spans="27:52" ht="28.8" x14ac:dyDescent="0.55000000000000004">
      <c r="AA529" s="39"/>
      <c r="AB529" s="39"/>
      <c r="AC529" s="39"/>
      <c r="AD529" s="39"/>
      <c r="AE529" s="39"/>
      <c r="AF529" s="39"/>
      <c r="AG529" s="39"/>
      <c r="AH529" s="39"/>
      <c r="AI529" s="39"/>
      <c r="AJ529" s="39"/>
      <c r="AK529" s="39"/>
      <c r="AL529" s="39"/>
      <c r="AM529" s="39"/>
      <c r="AN529" s="39"/>
      <c r="AO529" s="39"/>
      <c r="AP529" s="39"/>
      <c r="AQ529" s="39"/>
      <c r="AR529" s="39"/>
      <c r="AS529" s="39"/>
      <c r="AT529" s="39"/>
      <c r="AU529" s="39"/>
      <c r="AV529" s="39"/>
      <c r="AW529" s="39"/>
      <c r="AX529" s="39"/>
      <c r="AY529" s="39"/>
      <c r="AZ529" s="39"/>
    </row>
    <row r="530" spans="27:52" ht="28.8" x14ac:dyDescent="0.55000000000000004">
      <c r="AA530" s="39"/>
      <c r="AB530" s="39"/>
      <c r="AC530" s="39"/>
      <c r="AD530" s="39"/>
      <c r="AE530" s="39"/>
      <c r="AF530" s="39"/>
      <c r="AG530" s="39"/>
      <c r="AH530" s="39"/>
      <c r="AI530" s="39"/>
      <c r="AJ530" s="39"/>
      <c r="AK530" s="39"/>
      <c r="AL530" s="39"/>
      <c r="AM530" s="39"/>
      <c r="AN530" s="39"/>
      <c r="AO530" s="39"/>
      <c r="AP530" s="39"/>
      <c r="AQ530" s="39"/>
      <c r="AR530" s="39"/>
      <c r="AS530" s="39"/>
      <c r="AT530" s="39"/>
      <c r="AU530" s="39"/>
      <c r="AV530" s="39"/>
      <c r="AW530" s="39"/>
      <c r="AX530" s="39"/>
      <c r="AY530" s="39"/>
      <c r="AZ530" s="39"/>
    </row>
    <row r="531" spans="27:52" ht="28.8" x14ac:dyDescent="0.55000000000000004">
      <c r="AA531" s="39"/>
      <c r="AB531" s="39"/>
      <c r="AC531" s="39"/>
      <c r="AD531" s="39"/>
      <c r="AE531" s="39"/>
      <c r="AF531" s="39"/>
      <c r="AG531" s="39"/>
      <c r="AH531" s="39"/>
      <c r="AI531" s="39"/>
      <c r="AJ531" s="39"/>
      <c r="AK531" s="39"/>
      <c r="AL531" s="39"/>
      <c r="AM531" s="39"/>
      <c r="AN531" s="39"/>
      <c r="AO531" s="39"/>
      <c r="AP531" s="39"/>
      <c r="AQ531" s="39"/>
      <c r="AR531" s="39"/>
      <c r="AS531" s="39"/>
      <c r="AT531" s="39"/>
      <c r="AU531" s="39"/>
      <c r="AV531" s="39"/>
      <c r="AW531" s="39"/>
      <c r="AX531" s="39"/>
      <c r="AY531" s="39"/>
      <c r="AZ531" s="39"/>
    </row>
    <row r="532" spans="27:52" ht="28.8" x14ac:dyDescent="0.55000000000000004">
      <c r="AA532" s="39"/>
      <c r="AB532" s="39"/>
      <c r="AC532" s="39"/>
      <c r="AD532" s="39"/>
      <c r="AE532" s="39"/>
      <c r="AF532" s="39"/>
      <c r="AG532" s="39"/>
      <c r="AH532" s="39"/>
      <c r="AI532" s="39"/>
      <c r="AJ532" s="39"/>
      <c r="AK532" s="39"/>
      <c r="AL532" s="39"/>
      <c r="AM532" s="39"/>
      <c r="AN532" s="39"/>
      <c r="AO532" s="39"/>
      <c r="AP532" s="39"/>
      <c r="AQ532" s="39"/>
      <c r="AR532" s="39"/>
      <c r="AS532" s="39"/>
      <c r="AT532" s="39"/>
      <c r="AU532" s="39"/>
      <c r="AV532" s="39"/>
      <c r="AW532" s="39"/>
      <c r="AX532" s="39"/>
      <c r="AY532" s="39"/>
      <c r="AZ532" s="39"/>
    </row>
    <row r="533" spans="27:52" ht="28.8" x14ac:dyDescent="0.55000000000000004">
      <c r="AA533" s="39"/>
      <c r="AB533" s="39"/>
      <c r="AC533" s="39"/>
      <c r="AD533" s="39"/>
      <c r="AE533" s="39"/>
      <c r="AF533" s="39"/>
      <c r="AG533" s="39"/>
      <c r="AH533" s="39"/>
      <c r="AI533" s="39"/>
      <c r="AJ533" s="39"/>
      <c r="AK533" s="39"/>
      <c r="AL533" s="39"/>
      <c r="AM533" s="39"/>
      <c r="AN533" s="39"/>
      <c r="AO533" s="39"/>
      <c r="AP533" s="39"/>
      <c r="AQ533" s="39"/>
      <c r="AR533" s="39"/>
      <c r="AS533" s="39"/>
      <c r="AT533" s="39"/>
      <c r="AU533" s="39"/>
      <c r="AV533" s="39"/>
      <c r="AW533" s="39"/>
      <c r="AX533" s="39"/>
      <c r="AY533" s="39"/>
      <c r="AZ533" s="39"/>
    </row>
    <row r="534" spans="27:52" ht="28.8" x14ac:dyDescent="0.55000000000000004">
      <c r="AA534" s="39"/>
      <c r="AB534" s="39"/>
      <c r="AC534" s="39"/>
      <c r="AD534" s="39"/>
      <c r="AE534" s="39"/>
      <c r="AF534" s="39"/>
      <c r="AG534" s="39"/>
      <c r="AH534" s="39"/>
      <c r="AI534" s="39"/>
      <c r="AJ534" s="39"/>
      <c r="AK534" s="39"/>
      <c r="AL534" s="39"/>
      <c r="AM534" s="39"/>
      <c r="AN534" s="39"/>
      <c r="AO534" s="39"/>
      <c r="AP534" s="39"/>
      <c r="AQ534" s="39"/>
      <c r="AR534" s="39"/>
      <c r="AS534" s="39"/>
      <c r="AT534" s="39"/>
      <c r="AU534" s="39"/>
      <c r="AV534" s="39"/>
      <c r="AW534" s="39"/>
      <c r="AX534" s="39"/>
      <c r="AY534" s="39"/>
      <c r="AZ534" s="39"/>
    </row>
    <row r="535" spans="27:52" ht="28.8" x14ac:dyDescent="0.55000000000000004">
      <c r="AA535" s="39"/>
      <c r="AB535" s="39"/>
      <c r="AC535" s="39"/>
      <c r="AD535" s="39"/>
      <c r="AE535" s="39"/>
      <c r="AF535" s="39"/>
      <c r="AG535" s="39"/>
      <c r="AH535" s="39"/>
      <c r="AI535" s="39"/>
      <c r="AJ535" s="39"/>
      <c r="AK535" s="39"/>
      <c r="AL535" s="39"/>
      <c r="AM535" s="39"/>
      <c r="AN535" s="39"/>
      <c r="AO535" s="39"/>
      <c r="AP535" s="39"/>
      <c r="AQ535" s="39"/>
      <c r="AR535" s="39"/>
      <c r="AS535" s="39"/>
      <c r="AT535" s="39"/>
      <c r="AU535" s="39"/>
      <c r="AV535" s="39"/>
      <c r="AW535" s="39"/>
      <c r="AX535" s="39"/>
      <c r="AY535" s="39"/>
      <c r="AZ535" s="39"/>
    </row>
    <row r="536" spans="27:52" ht="28.8" x14ac:dyDescent="0.55000000000000004">
      <c r="AA536" s="39"/>
      <c r="AB536" s="39"/>
      <c r="AC536" s="39"/>
      <c r="AD536" s="39"/>
      <c r="AE536" s="39"/>
      <c r="AF536" s="39"/>
      <c r="AG536" s="39"/>
      <c r="AH536" s="39"/>
      <c r="AI536" s="39"/>
      <c r="AJ536" s="39"/>
      <c r="AK536" s="39"/>
      <c r="AL536" s="39"/>
      <c r="AM536" s="39"/>
      <c r="AN536" s="39"/>
      <c r="AO536" s="39"/>
      <c r="AP536" s="39"/>
      <c r="AQ536" s="39"/>
      <c r="AR536" s="39"/>
      <c r="AS536" s="39"/>
      <c r="AT536" s="39"/>
      <c r="AU536" s="39"/>
      <c r="AV536" s="39"/>
      <c r="AW536" s="39"/>
      <c r="AX536" s="39"/>
      <c r="AY536" s="39"/>
      <c r="AZ536" s="39"/>
    </row>
    <row r="537" spans="27:52" ht="28.8" x14ac:dyDescent="0.55000000000000004">
      <c r="AA537" s="39"/>
      <c r="AB537" s="39"/>
      <c r="AC537" s="39"/>
      <c r="AD537" s="39"/>
      <c r="AE537" s="39"/>
      <c r="AF537" s="39"/>
      <c r="AG537" s="39"/>
      <c r="AH537" s="39"/>
      <c r="AI537" s="39"/>
      <c r="AJ537" s="39"/>
      <c r="AK537" s="39"/>
      <c r="AL537" s="39"/>
      <c r="AM537" s="39"/>
      <c r="AN537" s="39"/>
      <c r="AO537" s="39"/>
      <c r="AP537" s="39"/>
      <c r="AQ537" s="39"/>
      <c r="AR537" s="39"/>
      <c r="AS537" s="39"/>
      <c r="AT537" s="39"/>
      <c r="AU537" s="39"/>
      <c r="AV537" s="39"/>
      <c r="AW537" s="39"/>
      <c r="AX537" s="39"/>
      <c r="AY537" s="39"/>
      <c r="AZ537" s="39"/>
    </row>
    <row r="538" spans="27:52" ht="28.8" x14ac:dyDescent="0.55000000000000004">
      <c r="AA538" s="39"/>
      <c r="AB538" s="39"/>
      <c r="AC538" s="39"/>
      <c r="AD538" s="39"/>
      <c r="AE538" s="39"/>
      <c r="AF538" s="39"/>
      <c r="AG538" s="39"/>
      <c r="AH538" s="39"/>
      <c r="AI538" s="39"/>
      <c r="AJ538" s="39"/>
      <c r="AK538" s="39"/>
      <c r="AL538" s="39"/>
      <c r="AM538" s="39"/>
      <c r="AN538" s="39"/>
      <c r="AO538" s="39"/>
      <c r="AP538" s="39"/>
      <c r="AQ538" s="39"/>
      <c r="AR538" s="39"/>
      <c r="AS538" s="39"/>
      <c r="AT538" s="39"/>
      <c r="AU538" s="39"/>
      <c r="AV538" s="39"/>
      <c r="AW538" s="39"/>
      <c r="AX538" s="39"/>
      <c r="AY538" s="39"/>
      <c r="AZ538" s="39"/>
    </row>
    <row r="539" spans="27:52" ht="28.8" x14ac:dyDescent="0.55000000000000004">
      <c r="AA539" s="39"/>
      <c r="AB539" s="39"/>
      <c r="AC539" s="39"/>
      <c r="AD539" s="39"/>
      <c r="AE539" s="39"/>
      <c r="AF539" s="39"/>
      <c r="AG539" s="39"/>
      <c r="AH539" s="39"/>
      <c r="AI539" s="39"/>
      <c r="AJ539" s="39"/>
      <c r="AK539" s="39"/>
      <c r="AL539" s="39"/>
      <c r="AM539" s="39"/>
      <c r="AN539" s="39"/>
      <c r="AO539" s="39"/>
      <c r="AP539" s="39"/>
      <c r="AQ539" s="39"/>
      <c r="AR539" s="39"/>
      <c r="AS539" s="39"/>
      <c r="AT539" s="39"/>
      <c r="AU539" s="39"/>
      <c r="AV539" s="39"/>
      <c r="AW539" s="39"/>
      <c r="AX539" s="39"/>
      <c r="AY539" s="39"/>
      <c r="AZ539" s="39"/>
    </row>
    <row r="540" spans="27:52" ht="28.8" x14ac:dyDescent="0.55000000000000004">
      <c r="AA540" s="39"/>
      <c r="AB540" s="39"/>
      <c r="AC540" s="39"/>
      <c r="AD540" s="39"/>
      <c r="AE540" s="39"/>
      <c r="AF540" s="39"/>
      <c r="AG540" s="39"/>
      <c r="AH540" s="39"/>
      <c r="AI540" s="39"/>
      <c r="AJ540" s="39"/>
      <c r="AK540" s="39"/>
      <c r="AL540" s="39"/>
      <c r="AM540" s="39"/>
      <c r="AN540" s="39"/>
      <c r="AO540" s="39"/>
      <c r="AP540" s="39"/>
      <c r="AQ540" s="39"/>
      <c r="AR540" s="39"/>
      <c r="AS540" s="39"/>
      <c r="AT540" s="39"/>
      <c r="AU540" s="39"/>
      <c r="AV540" s="39"/>
      <c r="AW540" s="39"/>
      <c r="AX540" s="39"/>
      <c r="AY540" s="39"/>
      <c r="AZ540" s="39"/>
    </row>
    <row r="541" spans="27:52" ht="28.8" x14ac:dyDescent="0.55000000000000004">
      <c r="AA541" s="39"/>
      <c r="AB541" s="39"/>
      <c r="AC541" s="39"/>
      <c r="AD541" s="39"/>
      <c r="AE541" s="39"/>
      <c r="AF541" s="39"/>
      <c r="AG541" s="39"/>
      <c r="AH541" s="39"/>
      <c r="AI541" s="39"/>
      <c r="AJ541" s="39"/>
      <c r="AK541" s="39"/>
      <c r="AL541" s="39"/>
      <c r="AM541" s="39"/>
      <c r="AN541" s="39"/>
      <c r="AO541" s="39"/>
      <c r="AP541" s="39"/>
      <c r="AQ541" s="39"/>
      <c r="AR541" s="39"/>
      <c r="AS541" s="39"/>
      <c r="AT541" s="39"/>
      <c r="AU541" s="39"/>
      <c r="AV541" s="39"/>
      <c r="AW541" s="39"/>
      <c r="AX541" s="39"/>
      <c r="AY541" s="39"/>
      <c r="AZ541" s="39"/>
    </row>
    <row r="542" spans="27:52" ht="28.8" x14ac:dyDescent="0.55000000000000004">
      <c r="AA542" s="39"/>
      <c r="AB542" s="39"/>
      <c r="AC542" s="39"/>
      <c r="AD542" s="39"/>
      <c r="AE542" s="39"/>
      <c r="AF542" s="39"/>
      <c r="AG542" s="39"/>
      <c r="AH542" s="39"/>
      <c r="AI542" s="39"/>
      <c r="AJ542" s="39"/>
      <c r="AK542" s="39"/>
      <c r="AL542" s="39"/>
      <c r="AM542" s="39"/>
      <c r="AN542" s="39"/>
      <c r="AO542" s="39"/>
      <c r="AP542" s="39"/>
      <c r="AQ542" s="39"/>
      <c r="AR542" s="39"/>
      <c r="AS542" s="39"/>
      <c r="AT542" s="39"/>
      <c r="AU542" s="39"/>
      <c r="AV542" s="39"/>
      <c r="AW542" s="39"/>
      <c r="AX542" s="39"/>
      <c r="AY542" s="39"/>
      <c r="AZ542" s="39"/>
    </row>
    <row r="543" spans="27:52" ht="28.8" x14ac:dyDescent="0.55000000000000004">
      <c r="AA543" s="39"/>
      <c r="AB543" s="39"/>
      <c r="AC543" s="39"/>
      <c r="AD543" s="39"/>
      <c r="AE543" s="39"/>
      <c r="AF543" s="39"/>
      <c r="AG543" s="39"/>
      <c r="AH543" s="39"/>
      <c r="AI543" s="39"/>
      <c r="AJ543" s="39"/>
      <c r="AK543" s="39"/>
      <c r="AL543" s="39"/>
      <c r="AM543" s="39"/>
      <c r="AN543" s="39"/>
      <c r="AO543" s="39"/>
      <c r="AP543" s="39"/>
      <c r="AQ543" s="39"/>
      <c r="AR543" s="39"/>
      <c r="AS543" s="39"/>
      <c r="AT543" s="39"/>
      <c r="AU543" s="39"/>
      <c r="AV543" s="39"/>
      <c r="AW543" s="39"/>
      <c r="AX543" s="39"/>
      <c r="AY543" s="39"/>
      <c r="AZ543" s="39"/>
    </row>
    <row r="544" spans="27:52" ht="28.8" x14ac:dyDescent="0.55000000000000004">
      <c r="AA544" s="39"/>
      <c r="AB544" s="39"/>
      <c r="AC544" s="39"/>
      <c r="AD544" s="39"/>
      <c r="AE544" s="39"/>
      <c r="AF544" s="39"/>
      <c r="AG544" s="39"/>
      <c r="AH544" s="39"/>
      <c r="AI544" s="39"/>
      <c r="AJ544" s="39"/>
      <c r="AK544" s="39"/>
      <c r="AL544" s="39"/>
      <c r="AM544" s="39"/>
      <c r="AN544" s="39"/>
      <c r="AO544" s="39"/>
      <c r="AP544" s="39"/>
      <c r="AQ544" s="39"/>
      <c r="AR544" s="39"/>
      <c r="AS544" s="39"/>
      <c r="AT544" s="39"/>
      <c r="AU544" s="39"/>
      <c r="AV544" s="39"/>
      <c r="AW544" s="39"/>
      <c r="AX544" s="39"/>
      <c r="AY544" s="39"/>
      <c r="AZ544" s="39"/>
    </row>
    <row r="545" spans="27:52" ht="28.8" x14ac:dyDescent="0.55000000000000004">
      <c r="AA545" s="39"/>
      <c r="AB545" s="39"/>
      <c r="AC545" s="39"/>
      <c r="AD545" s="39"/>
      <c r="AE545" s="39"/>
      <c r="AF545" s="39"/>
      <c r="AG545" s="39"/>
      <c r="AH545" s="39"/>
      <c r="AI545" s="39"/>
      <c r="AJ545" s="39"/>
      <c r="AK545" s="39"/>
      <c r="AL545" s="39"/>
      <c r="AM545" s="39"/>
      <c r="AN545" s="39"/>
      <c r="AO545" s="39"/>
      <c r="AP545" s="39"/>
      <c r="AQ545" s="39"/>
      <c r="AR545" s="39"/>
      <c r="AS545" s="39"/>
      <c r="AT545" s="39"/>
      <c r="AU545" s="39"/>
      <c r="AV545" s="39"/>
      <c r="AW545" s="39"/>
      <c r="AX545" s="39"/>
      <c r="AY545" s="39"/>
      <c r="AZ545" s="39"/>
    </row>
    <row r="546" spans="27:52" ht="28.8" x14ac:dyDescent="0.55000000000000004">
      <c r="AA546" s="39"/>
      <c r="AB546" s="39"/>
      <c r="AC546" s="39"/>
      <c r="AD546" s="39"/>
      <c r="AE546" s="39"/>
      <c r="AF546" s="39"/>
      <c r="AG546" s="39"/>
      <c r="AH546" s="39"/>
      <c r="AI546" s="39"/>
      <c r="AJ546" s="39"/>
      <c r="AK546" s="39"/>
      <c r="AL546" s="39"/>
      <c r="AM546" s="39"/>
      <c r="AN546" s="39"/>
      <c r="AO546" s="39"/>
      <c r="AP546" s="39"/>
      <c r="AQ546" s="39"/>
      <c r="AR546" s="39"/>
      <c r="AS546" s="39"/>
      <c r="AT546" s="39"/>
      <c r="AU546" s="39"/>
      <c r="AV546" s="39"/>
      <c r="AW546" s="39"/>
      <c r="AX546" s="39"/>
      <c r="AY546" s="39"/>
      <c r="AZ546" s="39"/>
    </row>
    <row r="547" spans="27:52" ht="28.8" x14ac:dyDescent="0.55000000000000004">
      <c r="AA547" s="39"/>
      <c r="AB547" s="39"/>
      <c r="AC547" s="39"/>
      <c r="AD547" s="39"/>
      <c r="AE547" s="39"/>
      <c r="AF547" s="39"/>
      <c r="AG547" s="39"/>
      <c r="AH547" s="39"/>
      <c r="AI547" s="39"/>
      <c r="AJ547" s="39"/>
      <c r="AK547" s="39"/>
      <c r="AL547" s="39"/>
      <c r="AM547" s="39"/>
      <c r="AN547" s="39"/>
      <c r="AO547" s="39"/>
      <c r="AP547" s="39"/>
      <c r="AQ547" s="39"/>
      <c r="AR547" s="39"/>
      <c r="AS547" s="39"/>
      <c r="AT547" s="39"/>
      <c r="AU547" s="39"/>
      <c r="AV547" s="39"/>
      <c r="AW547" s="39"/>
      <c r="AX547" s="39"/>
      <c r="AY547" s="39"/>
      <c r="AZ547" s="39"/>
    </row>
    <row r="548" spans="27:52" ht="28.8" x14ac:dyDescent="0.55000000000000004">
      <c r="AA548" s="39"/>
      <c r="AB548" s="39"/>
      <c r="AC548" s="39"/>
      <c r="AD548" s="39"/>
      <c r="AE548" s="39"/>
      <c r="AF548" s="39"/>
      <c r="AG548" s="39"/>
      <c r="AH548" s="39"/>
      <c r="AI548" s="39"/>
      <c r="AJ548" s="39"/>
      <c r="AK548" s="39"/>
      <c r="AL548" s="39"/>
      <c r="AM548" s="39"/>
      <c r="AN548" s="39"/>
      <c r="AO548" s="39"/>
      <c r="AP548" s="39"/>
      <c r="AQ548" s="39"/>
      <c r="AR548" s="39"/>
      <c r="AS548" s="39"/>
      <c r="AT548" s="39"/>
      <c r="AU548" s="39"/>
      <c r="AV548" s="39"/>
      <c r="AW548" s="39"/>
      <c r="AX548" s="39"/>
      <c r="AY548" s="39"/>
      <c r="AZ548" s="39"/>
    </row>
    <row r="549" spans="27:52" ht="28.8" x14ac:dyDescent="0.55000000000000004">
      <c r="AA549" s="39"/>
      <c r="AB549" s="39"/>
      <c r="AC549" s="39"/>
      <c r="AD549" s="39"/>
      <c r="AE549" s="39"/>
      <c r="AF549" s="39"/>
      <c r="AG549" s="39"/>
      <c r="AH549" s="39"/>
      <c r="AI549" s="39"/>
      <c r="AJ549" s="39"/>
      <c r="AK549" s="39"/>
      <c r="AL549" s="39"/>
      <c r="AM549" s="39"/>
      <c r="AN549" s="39"/>
      <c r="AO549" s="39"/>
      <c r="AP549" s="39"/>
      <c r="AQ549" s="39"/>
      <c r="AR549" s="39"/>
      <c r="AS549" s="39"/>
      <c r="AT549" s="39"/>
      <c r="AU549" s="39"/>
      <c r="AV549" s="39"/>
      <c r="AW549" s="39"/>
      <c r="AX549" s="39"/>
      <c r="AY549" s="39"/>
      <c r="AZ549" s="39"/>
    </row>
    <row r="550" spans="27:52" ht="28.8" x14ac:dyDescent="0.55000000000000004">
      <c r="AA550" s="39"/>
      <c r="AB550" s="39"/>
      <c r="AC550" s="39"/>
      <c r="AD550" s="39"/>
      <c r="AE550" s="39"/>
      <c r="AF550" s="39"/>
      <c r="AG550" s="39"/>
      <c r="AH550" s="39"/>
      <c r="AI550" s="39"/>
      <c r="AJ550" s="39"/>
      <c r="AK550" s="39"/>
      <c r="AL550" s="39"/>
      <c r="AM550" s="39"/>
      <c r="AN550" s="39"/>
      <c r="AO550" s="39"/>
      <c r="AP550" s="39"/>
      <c r="AQ550" s="39"/>
      <c r="AR550" s="39"/>
      <c r="AS550" s="39"/>
      <c r="AT550" s="39"/>
      <c r="AU550" s="39"/>
      <c r="AV550" s="39"/>
      <c r="AW550" s="39"/>
      <c r="AX550" s="39"/>
      <c r="AY550" s="39"/>
      <c r="AZ550" s="39"/>
    </row>
    <row r="551" spans="27:52" ht="28.8" x14ac:dyDescent="0.55000000000000004">
      <c r="AA551" s="39"/>
      <c r="AB551" s="39"/>
      <c r="AC551" s="39"/>
      <c r="AD551" s="39"/>
      <c r="AE551" s="39"/>
      <c r="AF551" s="39"/>
      <c r="AG551" s="39"/>
      <c r="AH551" s="39"/>
      <c r="AI551" s="39"/>
      <c r="AJ551" s="39"/>
      <c r="AK551" s="39"/>
      <c r="AL551" s="39"/>
      <c r="AM551" s="39"/>
      <c r="AN551" s="39"/>
      <c r="AO551" s="39"/>
      <c r="AP551" s="39"/>
      <c r="AQ551" s="39"/>
      <c r="AR551" s="39"/>
      <c r="AS551" s="39"/>
      <c r="AT551" s="39"/>
      <c r="AU551" s="39"/>
      <c r="AV551" s="39"/>
      <c r="AW551" s="39"/>
      <c r="AX551" s="39"/>
      <c r="AY551" s="39"/>
      <c r="AZ551" s="39"/>
    </row>
    <row r="552" spans="27:52" ht="28.8" x14ac:dyDescent="0.55000000000000004">
      <c r="AA552" s="39"/>
      <c r="AB552" s="39"/>
      <c r="AC552" s="39"/>
      <c r="AD552" s="39"/>
      <c r="AE552" s="39"/>
      <c r="AF552" s="39"/>
      <c r="AG552" s="39"/>
      <c r="AH552" s="39"/>
      <c r="AI552" s="39"/>
      <c r="AJ552" s="39"/>
      <c r="AK552" s="39"/>
      <c r="AL552" s="39"/>
      <c r="AM552" s="39"/>
      <c r="AN552" s="39"/>
      <c r="AO552" s="39"/>
      <c r="AP552" s="39"/>
      <c r="AQ552" s="39"/>
      <c r="AR552" s="39"/>
      <c r="AS552" s="39"/>
      <c r="AT552" s="39"/>
      <c r="AU552" s="39"/>
      <c r="AV552" s="39"/>
      <c r="AW552" s="39"/>
      <c r="AX552" s="39"/>
      <c r="AY552" s="39"/>
      <c r="AZ552" s="39"/>
    </row>
    <row r="553" spans="27:52" ht="28.8" x14ac:dyDescent="0.55000000000000004">
      <c r="AA553" s="39"/>
      <c r="AB553" s="39"/>
      <c r="AC553" s="39"/>
      <c r="AD553" s="39"/>
      <c r="AE553" s="39"/>
      <c r="AF553" s="39"/>
      <c r="AG553" s="39"/>
      <c r="AH553" s="39"/>
      <c r="AI553" s="39"/>
      <c r="AJ553" s="39"/>
      <c r="AK553" s="39"/>
      <c r="AL553" s="39"/>
      <c r="AM553" s="39"/>
      <c r="AN553" s="39"/>
      <c r="AO553" s="39"/>
      <c r="AP553" s="39"/>
      <c r="AQ553" s="39"/>
      <c r="AR553" s="39"/>
      <c r="AS553" s="39"/>
      <c r="AT553" s="39"/>
      <c r="AU553" s="39"/>
      <c r="AV553" s="39"/>
      <c r="AW553" s="39"/>
      <c r="AX553" s="39"/>
      <c r="AY553" s="39"/>
      <c r="AZ553" s="39"/>
    </row>
    <row r="554" spans="27:52" ht="28.8" x14ac:dyDescent="0.55000000000000004">
      <c r="AA554" s="39"/>
      <c r="AB554" s="39"/>
      <c r="AC554" s="39"/>
      <c r="AD554" s="39"/>
      <c r="AE554" s="39"/>
      <c r="AF554" s="39"/>
      <c r="AG554" s="39"/>
      <c r="AH554" s="39"/>
      <c r="AI554" s="39"/>
      <c r="AJ554" s="39"/>
      <c r="AK554" s="39"/>
      <c r="AL554" s="39"/>
      <c r="AM554" s="39"/>
      <c r="AN554" s="39"/>
      <c r="AO554" s="39"/>
      <c r="AP554" s="39"/>
      <c r="AQ554" s="39"/>
      <c r="AR554" s="39"/>
      <c r="AS554" s="39"/>
      <c r="AT554" s="39"/>
      <c r="AU554" s="39"/>
      <c r="AV554" s="39"/>
      <c r="AW554" s="39"/>
      <c r="AX554" s="39"/>
      <c r="AY554" s="39"/>
      <c r="AZ554" s="39"/>
    </row>
    <row r="555" spans="27:52" ht="28.8" x14ac:dyDescent="0.55000000000000004">
      <c r="AA555" s="39"/>
      <c r="AB555" s="39"/>
      <c r="AC555" s="39"/>
      <c r="AD555" s="39"/>
      <c r="AE555" s="39"/>
      <c r="AF555" s="39"/>
      <c r="AG555" s="39"/>
      <c r="AH555" s="39"/>
      <c r="AI555" s="39"/>
      <c r="AJ555" s="39"/>
      <c r="AK555" s="39"/>
      <c r="AL555" s="39"/>
      <c r="AM555" s="39"/>
      <c r="AN555" s="39"/>
      <c r="AO555" s="39"/>
      <c r="AP555" s="39"/>
      <c r="AQ555" s="39"/>
      <c r="AR555" s="39"/>
      <c r="AS555" s="39"/>
      <c r="AT555" s="39"/>
      <c r="AU555" s="39"/>
      <c r="AV555" s="39"/>
      <c r="AW555" s="39"/>
      <c r="AX555" s="39"/>
      <c r="AY555" s="39"/>
      <c r="AZ555" s="39"/>
    </row>
    <row r="556" spans="27:52" ht="28.8" x14ac:dyDescent="0.55000000000000004">
      <c r="AA556" s="39"/>
      <c r="AB556" s="39"/>
      <c r="AC556" s="39"/>
      <c r="AD556" s="39"/>
      <c r="AE556" s="39"/>
      <c r="AF556" s="39"/>
      <c r="AG556" s="39"/>
      <c r="AH556" s="39"/>
      <c r="AI556" s="39"/>
      <c r="AJ556" s="39"/>
      <c r="AK556" s="39"/>
      <c r="AL556" s="39"/>
      <c r="AM556" s="39"/>
      <c r="AN556" s="39"/>
      <c r="AO556" s="39"/>
      <c r="AP556" s="39"/>
      <c r="AQ556" s="39"/>
      <c r="AR556" s="39"/>
      <c r="AS556" s="39"/>
      <c r="AT556" s="39"/>
      <c r="AU556" s="39"/>
      <c r="AV556" s="39"/>
      <c r="AW556" s="39"/>
      <c r="AX556" s="39"/>
      <c r="AY556" s="39"/>
      <c r="AZ556" s="39"/>
    </row>
    <row r="557" spans="27:52" ht="28.8" x14ac:dyDescent="0.55000000000000004">
      <c r="AA557" s="39"/>
      <c r="AB557" s="39"/>
      <c r="AC557" s="39"/>
      <c r="AD557" s="39"/>
      <c r="AE557" s="39"/>
      <c r="AF557" s="39"/>
      <c r="AG557" s="39"/>
      <c r="AH557" s="39"/>
      <c r="AI557" s="39"/>
      <c r="AJ557" s="39"/>
      <c r="AK557" s="39"/>
      <c r="AL557" s="39"/>
      <c r="AM557" s="39"/>
      <c r="AN557" s="39"/>
      <c r="AO557" s="39"/>
      <c r="AP557" s="39"/>
      <c r="AQ557" s="39"/>
      <c r="AR557" s="39"/>
      <c r="AS557" s="39"/>
      <c r="AT557" s="39"/>
      <c r="AU557" s="39"/>
      <c r="AV557" s="39"/>
      <c r="AW557" s="39"/>
      <c r="AX557" s="39"/>
      <c r="AY557" s="39"/>
      <c r="AZ557" s="39"/>
    </row>
    <row r="558" spans="27:52" ht="28.8" x14ac:dyDescent="0.55000000000000004">
      <c r="AA558" s="39"/>
      <c r="AB558" s="39"/>
      <c r="AC558" s="39"/>
      <c r="AD558" s="39"/>
      <c r="AE558" s="39"/>
      <c r="AF558" s="39"/>
      <c r="AG558" s="39"/>
      <c r="AH558" s="39"/>
      <c r="AI558" s="39"/>
      <c r="AJ558" s="39"/>
      <c r="AK558" s="39"/>
      <c r="AL558" s="39"/>
      <c r="AM558" s="39"/>
      <c r="AN558" s="39"/>
      <c r="AO558" s="39"/>
      <c r="AP558" s="39"/>
      <c r="AQ558" s="39"/>
      <c r="AR558" s="39"/>
      <c r="AS558" s="39"/>
      <c r="AT558" s="39"/>
      <c r="AU558" s="39"/>
      <c r="AV558" s="39"/>
      <c r="AW558" s="39"/>
      <c r="AX558" s="39"/>
      <c r="AY558" s="39"/>
      <c r="AZ558" s="39"/>
    </row>
    <row r="559" spans="27:52" ht="28.8" x14ac:dyDescent="0.55000000000000004">
      <c r="AA559" s="39"/>
      <c r="AB559" s="39"/>
      <c r="AC559" s="39"/>
      <c r="AD559" s="39"/>
      <c r="AE559" s="39"/>
      <c r="AF559" s="39"/>
      <c r="AG559" s="39"/>
      <c r="AH559" s="39"/>
      <c r="AI559" s="39"/>
      <c r="AJ559" s="39"/>
      <c r="AK559" s="39"/>
      <c r="AL559" s="39"/>
      <c r="AM559" s="39"/>
      <c r="AN559" s="39"/>
      <c r="AO559" s="39"/>
      <c r="AP559" s="39"/>
      <c r="AQ559" s="39"/>
      <c r="AR559" s="39"/>
      <c r="AS559" s="39"/>
      <c r="AT559" s="39"/>
      <c r="AU559" s="39"/>
      <c r="AV559" s="39"/>
      <c r="AW559" s="39"/>
      <c r="AX559" s="39"/>
      <c r="AY559" s="39"/>
      <c r="AZ559" s="39"/>
    </row>
    <row r="560" spans="27:52" ht="28.8" x14ac:dyDescent="0.55000000000000004">
      <c r="AA560" s="39"/>
      <c r="AB560" s="39"/>
      <c r="AC560" s="39"/>
      <c r="AD560" s="39"/>
      <c r="AE560" s="39"/>
      <c r="AF560" s="39"/>
      <c r="AG560" s="39"/>
      <c r="AH560" s="39"/>
      <c r="AI560" s="39"/>
      <c r="AJ560" s="39"/>
      <c r="AK560" s="39"/>
      <c r="AL560" s="39"/>
      <c r="AM560" s="39"/>
      <c r="AN560" s="39"/>
      <c r="AO560" s="39"/>
      <c r="AP560" s="39"/>
      <c r="AQ560" s="39"/>
      <c r="AR560" s="39"/>
      <c r="AS560" s="39"/>
      <c r="AT560" s="39"/>
      <c r="AU560" s="39"/>
      <c r="AV560" s="39"/>
      <c r="AW560" s="39"/>
      <c r="AX560" s="39"/>
      <c r="AY560" s="39"/>
      <c r="AZ560" s="39"/>
    </row>
    <row r="561" spans="27:52" ht="28.8" x14ac:dyDescent="0.55000000000000004">
      <c r="AA561" s="39"/>
      <c r="AB561" s="39"/>
      <c r="AC561" s="39"/>
      <c r="AD561" s="39"/>
      <c r="AE561" s="39"/>
      <c r="AF561" s="39"/>
      <c r="AG561" s="39"/>
      <c r="AH561" s="39"/>
      <c r="AI561" s="39"/>
      <c r="AJ561" s="39"/>
      <c r="AK561" s="39"/>
      <c r="AL561" s="39"/>
      <c r="AM561" s="39"/>
      <c r="AN561" s="39"/>
      <c r="AO561" s="39"/>
      <c r="AP561" s="39"/>
      <c r="AQ561" s="39"/>
      <c r="AR561" s="39"/>
      <c r="AS561" s="39"/>
      <c r="AT561" s="39"/>
      <c r="AU561" s="39"/>
      <c r="AV561" s="39"/>
      <c r="AW561" s="39"/>
      <c r="AX561" s="39"/>
      <c r="AY561" s="39"/>
      <c r="AZ561" s="39"/>
    </row>
    <row r="562" spans="27:52" ht="28.8" x14ac:dyDescent="0.55000000000000004">
      <c r="AA562" s="39"/>
      <c r="AB562" s="39"/>
      <c r="AC562" s="39"/>
      <c r="AD562" s="39"/>
      <c r="AE562" s="39"/>
      <c r="AF562" s="39"/>
      <c r="AG562" s="39"/>
      <c r="AH562" s="39"/>
      <c r="AI562" s="39"/>
      <c r="AJ562" s="39"/>
      <c r="AK562" s="39"/>
      <c r="AL562" s="39"/>
      <c r="AM562" s="39"/>
      <c r="AN562" s="39"/>
      <c r="AO562" s="39"/>
      <c r="AP562" s="39"/>
      <c r="AQ562" s="39"/>
      <c r="AR562" s="39"/>
      <c r="AS562" s="39"/>
      <c r="AT562" s="39"/>
      <c r="AU562" s="39"/>
      <c r="AV562" s="39"/>
      <c r="AW562" s="39"/>
      <c r="AX562" s="39"/>
      <c r="AY562" s="39"/>
      <c r="AZ562" s="39"/>
    </row>
    <row r="563" spans="27:52" ht="28.8" x14ac:dyDescent="0.55000000000000004">
      <c r="AA563" s="39"/>
      <c r="AB563" s="39"/>
      <c r="AC563" s="39"/>
      <c r="AD563" s="39"/>
      <c r="AE563" s="39"/>
      <c r="AF563" s="39"/>
      <c r="AG563" s="39"/>
      <c r="AH563" s="39"/>
      <c r="AI563" s="39"/>
      <c r="AJ563" s="39"/>
      <c r="AK563" s="39"/>
      <c r="AL563" s="39"/>
      <c r="AM563" s="39"/>
      <c r="AN563" s="39"/>
      <c r="AO563" s="39"/>
      <c r="AP563" s="39"/>
      <c r="AQ563" s="39"/>
      <c r="AR563" s="39"/>
      <c r="AS563" s="39"/>
      <c r="AT563" s="39"/>
      <c r="AU563" s="39"/>
      <c r="AV563" s="39"/>
      <c r="AW563" s="39"/>
      <c r="AX563" s="39"/>
      <c r="AY563" s="39"/>
      <c r="AZ563" s="39"/>
    </row>
    <row r="564" spans="27:52" ht="28.8" x14ac:dyDescent="0.55000000000000004">
      <c r="AA564" s="39"/>
      <c r="AB564" s="39"/>
      <c r="AC564" s="39"/>
      <c r="AD564" s="39"/>
      <c r="AE564" s="39"/>
      <c r="AF564" s="39"/>
      <c r="AG564" s="39"/>
      <c r="AH564" s="39"/>
      <c r="AI564" s="39"/>
      <c r="AJ564" s="39"/>
      <c r="AK564" s="39"/>
      <c r="AL564" s="39"/>
      <c r="AM564" s="39"/>
      <c r="AN564" s="39"/>
      <c r="AO564" s="39"/>
      <c r="AP564" s="39"/>
      <c r="AQ564" s="39"/>
      <c r="AR564" s="39"/>
      <c r="AS564" s="39"/>
      <c r="AT564" s="39"/>
      <c r="AU564" s="39"/>
      <c r="AV564" s="39"/>
      <c r="AW564" s="39"/>
      <c r="AX564" s="39"/>
      <c r="AY564" s="39"/>
      <c r="AZ564" s="39"/>
    </row>
    <row r="565" spans="27:52" ht="28.8" x14ac:dyDescent="0.55000000000000004">
      <c r="AA565" s="39"/>
      <c r="AB565" s="39"/>
      <c r="AC565" s="39"/>
      <c r="AD565" s="39"/>
      <c r="AE565" s="39"/>
      <c r="AF565" s="39"/>
      <c r="AG565" s="39"/>
      <c r="AH565" s="39"/>
      <c r="AI565" s="39"/>
      <c r="AJ565" s="39"/>
      <c r="AK565" s="39"/>
      <c r="AL565" s="39"/>
      <c r="AM565" s="39"/>
      <c r="AN565" s="39"/>
      <c r="AO565" s="39"/>
      <c r="AP565" s="39"/>
      <c r="AQ565" s="39"/>
      <c r="AR565" s="39"/>
      <c r="AS565" s="39"/>
      <c r="AT565" s="39"/>
      <c r="AU565" s="39"/>
      <c r="AV565" s="39"/>
      <c r="AW565" s="39"/>
      <c r="AX565" s="39"/>
      <c r="AY565" s="39"/>
      <c r="AZ565" s="39"/>
    </row>
    <row r="566" spans="27:52" ht="28.8" x14ac:dyDescent="0.55000000000000004">
      <c r="AA566" s="39"/>
      <c r="AB566" s="39"/>
      <c r="AC566" s="39"/>
      <c r="AD566" s="39"/>
      <c r="AE566" s="39"/>
      <c r="AF566" s="39"/>
      <c r="AG566" s="39"/>
      <c r="AH566" s="39"/>
      <c r="AI566" s="39"/>
      <c r="AJ566" s="39"/>
      <c r="AK566" s="39"/>
      <c r="AL566" s="39"/>
      <c r="AM566" s="39"/>
      <c r="AN566" s="39"/>
      <c r="AO566" s="39"/>
      <c r="AP566" s="39"/>
      <c r="AQ566" s="39"/>
      <c r="AR566" s="39"/>
      <c r="AS566" s="39"/>
      <c r="AT566" s="39"/>
      <c r="AU566" s="39"/>
      <c r="AV566" s="39"/>
      <c r="AW566" s="39"/>
      <c r="AX566" s="39"/>
      <c r="AY566" s="39"/>
      <c r="AZ566" s="39"/>
    </row>
    <row r="567" spans="27:52" ht="28.8" x14ac:dyDescent="0.55000000000000004">
      <c r="AA567" s="39"/>
      <c r="AB567" s="39"/>
      <c r="AC567" s="39"/>
      <c r="AD567" s="39"/>
      <c r="AE567" s="39"/>
      <c r="AF567" s="39"/>
      <c r="AG567" s="39"/>
      <c r="AH567" s="39"/>
      <c r="AI567" s="39"/>
      <c r="AJ567" s="39"/>
      <c r="AK567" s="39"/>
      <c r="AL567" s="39"/>
      <c r="AM567" s="39"/>
      <c r="AN567" s="39"/>
      <c r="AO567" s="39"/>
      <c r="AP567" s="39"/>
      <c r="AQ567" s="39"/>
      <c r="AR567" s="39"/>
      <c r="AS567" s="39"/>
      <c r="AT567" s="39"/>
      <c r="AU567" s="39"/>
      <c r="AV567" s="39"/>
      <c r="AW567" s="39"/>
      <c r="AX567" s="39"/>
      <c r="AY567" s="39"/>
      <c r="AZ567" s="39"/>
    </row>
    <row r="568" spans="27:52" ht="28.8" x14ac:dyDescent="0.55000000000000004">
      <c r="AA568" s="39"/>
      <c r="AB568" s="39"/>
      <c r="AC568" s="39"/>
      <c r="AD568" s="39"/>
      <c r="AE568" s="39"/>
      <c r="AF568" s="39"/>
      <c r="AG568" s="39"/>
      <c r="AH568" s="39"/>
      <c r="AI568" s="39"/>
      <c r="AJ568" s="39"/>
      <c r="AK568" s="39"/>
      <c r="AL568" s="39"/>
      <c r="AM568" s="39"/>
      <c r="AN568" s="39"/>
      <c r="AO568" s="39"/>
      <c r="AP568" s="39"/>
      <c r="AQ568" s="39"/>
      <c r="AR568" s="39"/>
      <c r="AS568" s="39"/>
      <c r="AT568" s="39"/>
      <c r="AU568" s="39"/>
      <c r="AV568" s="39"/>
      <c r="AW568" s="39"/>
      <c r="AX568" s="39"/>
      <c r="AY568" s="39"/>
      <c r="AZ568" s="39"/>
    </row>
    <row r="569" spans="27:52" ht="28.8" x14ac:dyDescent="0.55000000000000004">
      <c r="AA569" s="39"/>
      <c r="AB569" s="39"/>
      <c r="AC569" s="39"/>
      <c r="AD569" s="39"/>
      <c r="AE569" s="39"/>
      <c r="AF569" s="39"/>
      <c r="AG569" s="39"/>
      <c r="AH569" s="39"/>
      <c r="AI569" s="39"/>
      <c r="AJ569" s="39"/>
      <c r="AK569" s="39"/>
      <c r="AL569" s="39"/>
      <c r="AM569" s="39"/>
      <c r="AN569" s="39"/>
      <c r="AO569" s="39"/>
      <c r="AP569" s="39"/>
      <c r="AQ569" s="39"/>
      <c r="AR569" s="39"/>
      <c r="AS569" s="39"/>
      <c r="AT569" s="39"/>
      <c r="AU569" s="39"/>
      <c r="AV569" s="39"/>
      <c r="AW569" s="39"/>
      <c r="AX569" s="39"/>
      <c r="AY569" s="39"/>
      <c r="AZ569" s="39"/>
    </row>
    <row r="570" spans="27:52" ht="28.8" x14ac:dyDescent="0.55000000000000004">
      <c r="AA570" s="39"/>
      <c r="AB570" s="39"/>
      <c r="AC570" s="39"/>
      <c r="AD570" s="39"/>
      <c r="AE570" s="39"/>
      <c r="AF570" s="39"/>
      <c r="AG570" s="39"/>
      <c r="AH570" s="39"/>
      <c r="AI570" s="39"/>
      <c r="AJ570" s="39"/>
      <c r="AK570" s="39"/>
      <c r="AL570" s="39"/>
      <c r="AM570" s="39"/>
      <c r="AN570" s="39"/>
      <c r="AO570" s="39"/>
      <c r="AP570" s="39"/>
      <c r="AQ570" s="39"/>
      <c r="AR570" s="39"/>
      <c r="AS570" s="39"/>
      <c r="AT570" s="39"/>
      <c r="AU570" s="39"/>
      <c r="AV570" s="39"/>
      <c r="AW570" s="39"/>
      <c r="AX570" s="39"/>
      <c r="AY570" s="39"/>
      <c r="AZ570" s="39"/>
    </row>
    <row r="571" spans="27:52" ht="28.8" x14ac:dyDescent="0.55000000000000004">
      <c r="AA571" s="39"/>
      <c r="AB571" s="39"/>
      <c r="AC571" s="39"/>
      <c r="AD571" s="39"/>
      <c r="AE571" s="39"/>
      <c r="AF571" s="39"/>
      <c r="AG571" s="39"/>
      <c r="AH571" s="39"/>
      <c r="AI571" s="39"/>
      <c r="AJ571" s="39"/>
      <c r="AK571" s="39"/>
      <c r="AL571" s="39"/>
      <c r="AM571" s="39"/>
      <c r="AN571" s="39"/>
      <c r="AO571" s="39"/>
      <c r="AP571" s="39"/>
      <c r="AQ571" s="39"/>
      <c r="AR571" s="39"/>
      <c r="AS571" s="39"/>
      <c r="AT571" s="39"/>
      <c r="AU571" s="39"/>
      <c r="AV571" s="39"/>
      <c r="AW571" s="39"/>
      <c r="AX571" s="39"/>
      <c r="AY571" s="39"/>
      <c r="AZ571" s="39"/>
    </row>
    <row r="572" spans="27:52" ht="28.8" x14ac:dyDescent="0.55000000000000004">
      <c r="AA572" s="39"/>
      <c r="AB572" s="39"/>
      <c r="AC572" s="39"/>
      <c r="AD572" s="39"/>
      <c r="AE572" s="39"/>
      <c r="AF572" s="39"/>
      <c r="AG572" s="39"/>
      <c r="AH572" s="39"/>
      <c r="AI572" s="39"/>
      <c r="AJ572" s="39"/>
      <c r="AK572" s="39"/>
      <c r="AL572" s="39"/>
      <c r="AM572" s="39"/>
      <c r="AN572" s="39"/>
      <c r="AO572" s="39"/>
      <c r="AP572" s="39"/>
      <c r="AQ572" s="39"/>
      <c r="AR572" s="39"/>
      <c r="AS572" s="39"/>
      <c r="AT572" s="39"/>
      <c r="AU572" s="39"/>
      <c r="AV572" s="39"/>
      <c r="AW572" s="39"/>
      <c r="AX572" s="39"/>
      <c r="AY572" s="39"/>
      <c r="AZ572" s="39"/>
    </row>
    <row r="573" spans="27:52" ht="28.8" x14ac:dyDescent="0.55000000000000004">
      <c r="AA573" s="39"/>
      <c r="AB573" s="39"/>
      <c r="AC573" s="39"/>
      <c r="AD573" s="39"/>
      <c r="AE573" s="39"/>
      <c r="AF573" s="39"/>
      <c r="AG573" s="39"/>
      <c r="AH573" s="39"/>
      <c r="AI573" s="39"/>
      <c r="AJ573" s="39"/>
      <c r="AK573" s="39"/>
      <c r="AL573" s="39"/>
      <c r="AM573" s="39"/>
      <c r="AN573" s="39"/>
      <c r="AO573" s="39"/>
      <c r="AP573" s="39"/>
      <c r="AQ573" s="39"/>
      <c r="AR573" s="39"/>
      <c r="AS573" s="39"/>
      <c r="AT573" s="39"/>
      <c r="AU573" s="39"/>
      <c r="AV573" s="39"/>
      <c r="AW573" s="39"/>
      <c r="AX573" s="39"/>
      <c r="AY573" s="39"/>
      <c r="AZ573" s="39"/>
    </row>
    <row r="574" spans="27:52" ht="28.8" x14ac:dyDescent="0.55000000000000004">
      <c r="AA574" s="39"/>
      <c r="AB574" s="39"/>
      <c r="AC574" s="39"/>
      <c r="AD574" s="39"/>
      <c r="AE574" s="39"/>
      <c r="AF574" s="39"/>
      <c r="AG574" s="39"/>
      <c r="AH574" s="39"/>
      <c r="AI574" s="39"/>
      <c r="AJ574" s="39"/>
      <c r="AK574" s="39"/>
      <c r="AL574" s="39"/>
      <c r="AM574" s="39"/>
      <c r="AN574" s="39"/>
      <c r="AO574" s="39"/>
      <c r="AP574" s="39"/>
      <c r="AQ574" s="39"/>
      <c r="AR574" s="39"/>
      <c r="AS574" s="39"/>
      <c r="AT574" s="39"/>
      <c r="AU574" s="39"/>
      <c r="AV574" s="39"/>
      <c r="AW574" s="39"/>
      <c r="AX574" s="39"/>
      <c r="AY574" s="39"/>
      <c r="AZ574" s="39"/>
    </row>
    <row r="575" spans="27:52" ht="28.8" x14ac:dyDescent="0.55000000000000004">
      <c r="AA575" s="39"/>
      <c r="AB575" s="39"/>
      <c r="AC575" s="39"/>
      <c r="AD575" s="39"/>
      <c r="AE575" s="39"/>
      <c r="AF575" s="39"/>
      <c r="AG575" s="39"/>
      <c r="AH575" s="39"/>
      <c r="AI575" s="39"/>
      <c r="AJ575" s="39"/>
      <c r="AK575" s="39"/>
      <c r="AL575" s="39"/>
      <c r="AM575" s="39"/>
      <c r="AN575" s="39"/>
      <c r="AO575" s="39"/>
      <c r="AP575" s="39"/>
      <c r="AQ575" s="39"/>
      <c r="AR575" s="39"/>
      <c r="AS575" s="39"/>
      <c r="AT575" s="39"/>
      <c r="AU575" s="39"/>
      <c r="AV575" s="39"/>
      <c r="AW575" s="39"/>
      <c r="AX575" s="39"/>
      <c r="AY575" s="39"/>
      <c r="AZ575" s="39"/>
    </row>
    <row r="576" spans="27:52" ht="28.8" x14ac:dyDescent="0.55000000000000004">
      <c r="AA576" s="39"/>
      <c r="AB576" s="39"/>
      <c r="AC576" s="39"/>
      <c r="AD576" s="39"/>
      <c r="AE576" s="39"/>
      <c r="AF576" s="39"/>
      <c r="AG576" s="39"/>
      <c r="AH576" s="39"/>
      <c r="AI576" s="39"/>
      <c r="AJ576" s="39"/>
      <c r="AK576" s="39"/>
      <c r="AL576" s="39"/>
      <c r="AM576" s="39"/>
      <c r="AN576" s="39"/>
      <c r="AO576" s="39"/>
      <c r="AP576" s="39"/>
      <c r="AQ576" s="39"/>
      <c r="AR576" s="39"/>
      <c r="AS576" s="39"/>
      <c r="AT576" s="39"/>
      <c r="AU576" s="39"/>
      <c r="AV576" s="39"/>
      <c r="AW576" s="39"/>
      <c r="AX576" s="39"/>
      <c r="AY576" s="39"/>
      <c r="AZ576" s="39"/>
    </row>
    <row r="577" spans="27:52" ht="28.8" x14ac:dyDescent="0.55000000000000004">
      <c r="AA577" s="39"/>
      <c r="AB577" s="39"/>
      <c r="AC577" s="39"/>
      <c r="AD577" s="39"/>
      <c r="AE577" s="39"/>
      <c r="AF577" s="39"/>
      <c r="AG577" s="39"/>
      <c r="AH577" s="39"/>
      <c r="AI577" s="39"/>
      <c r="AJ577" s="39"/>
      <c r="AK577" s="39"/>
      <c r="AL577" s="39"/>
      <c r="AM577" s="39"/>
      <c r="AN577" s="39"/>
      <c r="AO577" s="39"/>
      <c r="AP577" s="39"/>
      <c r="AQ577" s="39"/>
      <c r="AR577" s="39"/>
      <c r="AS577" s="39"/>
      <c r="AT577" s="39"/>
      <c r="AU577" s="39"/>
      <c r="AV577" s="39"/>
      <c r="AW577" s="39"/>
      <c r="AX577" s="39"/>
      <c r="AY577" s="39"/>
      <c r="AZ577" s="39"/>
    </row>
    <row r="578" spans="27:52" ht="28.8" x14ac:dyDescent="0.55000000000000004">
      <c r="AA578" s="39"/>
      <c r="AB578" s="39"/>
      <c r="AC578" s="39"/>
      <c r="AD578" s="39"/>
      <c r="AE578" s="39"/>
      <c r="AF578" s="39"/>
      <c r="AG578" s="39"/>
      <c r="AH578" s="39"/>
      <c r="AI578" s="39"/>
      <c r="AJ578" s="39"/>
      <c r="AK578" s="39"/>
      <c r="AL578" s="39"/>
      <c r="AM578" s="39"/>
      <c r="AN578" s="39"/>
      <c r="AO578" s="39"/>
      <c r="AP578" s="39"/>
      <c r="AQ578" s="39"/>
      <c r="AR578" s="39"/>
      <c r="AS578" s="39"/>
      <c r="AT578" s="39"/>
      <c r="AU578" s="39"/>
      <c r="AV578" s="39"/>
      <c r="AW578" s="39"/>
      <c r="AX578" s="39"/>
      <c r="AY578" s="39"/>
      <c r="AZ578" s="39"/>
    </row>
    <row r="579" spans="27:52" ht="28.8" x14ac:dyDescent="0.55000000000000004">
      <c r="AA579" s="39"/>
      <c r="AB579" s="39"/>
      <c r="AC579" s="39"/>
      <c r="AD579" s="39"/>
      <c r="AE579" s="39"/>
      <c r="AF579" s="39"/>
      <c r="AG579" s="39"/>
      <c r="AH579" s="39"/>
      <c r="AI579" s="39"/>
      <c r="AJ579" s="39"/>
      <c r="AK579" s="39"/>
      <c r="AL579" s="39"/>
      <c r="AM579" s="39"/>
      <c r="AN579" s="39"/>
      <c r="AO579" s="39"/>
      <c r="AP579" s="39"/>
      <c r="AQ579" s="39"/>
      <c r="AR579" s="39"/>
      <c r="AS579" s="39"/>
      <c r="AT579" s="39"/>
      <c r="AU579" s="39"/>
      <c r="AV579" s="39"/>
      <c r="AW579" s="39"/>
      <c r="AX579" s="39"/>
      <c r="AY579" s="39"/>
      <c r="AZ579" s="39"/>
    </row>
    <row r="580" spans="27:52" ht="28.8" x14ac:dyDescent="0.55000000000000004">
      <c r="AA580" s="39"/>
      <c r="AB580" s="39"/>
      <c r="AC580" s="39"/>
      <c r="AD580" s="39"/>
      <c r="AE580" s="39"/>
      <c r="AF580" s="39"/>
      <c r="AG580" s="39"/>
      <c r="AH580" s="39"/>
      <c r="AI580" s="39"/>
      <c r="AJ580" s="39"/>
      <c r="AK580" s="39"/>
      <c r="AL580" s="39"/>
      <c r="AM580" s="39"/>
      <c r="AN580" s="39"/>
      <c r="AO580" s="39"/>
      <c r="AP580" s="39"/>
      <c r="AQ580" s="39"/>
      <c r="AR580" s="39"/>
      <c r="AS580" s="39"/>
      <c r="AT580" s="39"/>
      <c r="AU580" s="39"/>
      <c r="AV580" s="39"/>
      <c r="AW580" s="39"/>
      <c r="AX580" s="39"/>
      <c r="AY580" s="39"/>
      <c r="AZ580" s="39"/>
    </row>
    <row r="581" spans="27:52" ht="28.8" x14ac:dyDescent="0.55000000000000004">
      <c r="AA581" s="39"/>
      <c r="AB581" s="39"/>
      <c r="AC581" s="39"/>
      <c r="AD581" s="39"/>
      <c r="AE581" s="39"/>
      <c r="AF581" s="39"/>
      <c r="AG581" s="39"/>
      <c r="AH581" s="39"/>
      <c r="AI581" s="39"/>
      <c r="AJ581" s="39"/>
      <c r="AK581" s="39"/>
      <c r="AL581" s="39"/>
      <c r="AM581" s="39"/>
      <c r="AN581" s="39"/>
      <c r="AO581" s="39"/>
      <c r="AP581" s="39"/>
      <c r="AQ581" s="39"/>
      <c r="AR581" s="39"/>
      <c r="AS581" s="39"/>
      <c r="AT581" s="39"/>
      <c r="AU581" s="39"/>
      <c r="AV581" s="39"/>
      <c r="AW581" s="39"/>
      <c r="AX581" s="39"/>
      <c r="AY581" s="39"/>
      <c r="AZ581" s="39"/>
    </row>
    <row r="582" spans="27:52" ht="28.8" x14ac:dyDescent="0.55000000000000004">
      <c r="AA582" s="39"/>
      <c r="AB582" s="39"/>
      <c r="AC582" s="39"/>
      <c r="AD582" s="39"/>
      <c r="AE582" s="39"/>
      <c r="AF582" s="39"/>
      <c r="AG582" s="39"/>
      <c r="AH582" s="39"/>
      <c r="AI582" s="39"/>
      <c r="AJ582" s="39"/>
      <c r="AK582" s="39"/>
      <c r="AL582" s="39"/>
      <c r="AM582" s="39"/>
      <c r="AN582" s="39"/>
      <c r="AO582" s="39"/>
      <c r="AP582" s="39"/>
      <c r="AQ582" s="39"/>
      <c r="AR582" s="39"/>
      <c r="AS582" s="39"/>
      <c r="AT582" s="39"/>
      <c r="AU582" s="39"/>
      <c r="AV582" s="39"/>
      <c r="AW582" s="39"/>
      <c r="AX582" s="39"/>
      <c r="AY582" s="39"/>
      <c r="AZ582" s="39"/>
    </row>
    <row r="583" spans="27:52" ht="28.8" x14ac:dyDescent="0.55000000000000004">
      <c r="AA583" s="39"/>
      <c r="AB583" s="39"/>
      <c r="AC583" s="39"/>
      <c r="AD583" s="39"/>
      <c r="AE583" s="39"/>
      <c r="AF583" s="39"/>
      <c r="AG583" s="39"/>
      <c r="AH583" s="39"/>
      <c r="AI583" s="39"/>
      <c r="AJ583" s="39"/>
      <c r="AK583" s="39"/>
      <c r="AL583" s="39"/>
      <c r="AM583" s="39"/>
      <c r="AN583" s="39"/>
      <c r="AO583" s="39"/>
      <c r="AP583" s="39"/>
      <c r="AQ583" s="39"/>
      <c r="AR583" s="39"/>
      <c r="AS583" s="39"/>
      <c r="AT583" s="39"/>
      <c r="AU583" s="39"/>
      <c r="AV583" s="39"/>
      <c r="AW583" s="39"/>
      <c r="AX583" s="39"/>
      <c r="AY583" s="39"/>
      <c r="AZ583" s="39"/>
    </row>
    <row r="584" spans="27:52" ht="28.8" x14ac:dyDescent="0.55000000000000004">
      <c r="AA584" s="39"/>
      <c r="AB584" s="39"/>
      <c r="AC584" s="39"/>
      <c r="AD584" s="39"/>
      <c r="AE584" s="39"/>
      <c r="AF584" s="39"/>
      <c r="AG584" s="39"/>
      <c r="AH584" s="39"/>
      <c r="AI584" s="39"/>
      <c r="AJ584" s="39"/>
      <c r="AK584" s="39"/>
      <c r="AL584" s="39"/>
      <c r="AM584" s="39"/>
      <c r="AN584" s="39"/>
      <c r="AO584" s="39"/>
      <c r="AP584" s="39"/>
      <c r="AQ584" s="39"/>
      <c r="AR584" s="39"/>
      <c r="AS584" s="39"/>
      <c r="AT584" s="39"/>
      <c r="AU584" s="39"/>
      <c r="AV584" s="39"/>
      <c r="AW584" s="39"/>
      <c r="AX584" s="39"/>
      <c r="AY584" s="39"/>
      <c r="AZ584" s="39"/>
    </row>
    <row r="585" spans="27:52" ht="28.8" x14ac:dyDescent="0.55000000000000004">
      <c r="AA585" s="39"/>
      <c r="AB585" s="39"/>
      <c r="AC585" s="39"/>
      <c r="AD585" s="39"/>
      <c r="AE585" s="39"/>
      <c r="AF585" s="39"/>
      <c r="AG585" s="39"/>
      <c r="AH585" s="39"/>
      <c r="AI585" s="39"/>
      <c r="AJ585" s="39"/>
      <c r="AK585" s="39"/>
      <c r="AL585" s="39"/>
      <c r="AM585" s="39"/>
      <c r="AN585" s="39"/>
      <c r="AO585" s="39"/>
      <c r="AP585" s="39"/>
      <c r="AQ585" s="39"/>
      <c r="AR585" s="39"/>
      <c r="AS585" s="39"/>
      <c r="AT585" s="39"/>
      <c r="AU585" s="39"/>
      <c r="AV585" s="39"/>
      <c r="AW585" s="39"/>
      <c r="AX585" s="39"/>
      <c r="AY585" s="39"/>
      <c r="AZ585" s="39"/>
    </row>
    <row r="586" spans="27:52" ht="28.8" x14ac:dyDescent="0.55000000000000004">
      <c r="AA586" s="39"/>
      <c r="AB586" s="39"/>
      <c r="AC586" s="39"/>
      <c r="AD586" s="39"/>
      <c r="AE586" s="39"/>
      <c r="AF586" s="39"/>
      <c r="AG586" s="39"/>
      <c r="AH586" s="39"/>
      <c r="AI586" s="39"/>
      <c r="AJ586" s="39"/>
      <c r="AK586" s="39"/>
      <c r="AL586" s="39"/>
      <c r="AM586" s="39"/>
      <c r="AN586" s="39"/>
      <c r="AO586" s="39"/>
      <c r="AP586" s="39"/>
      <c r="AQ586" s="39"/>
      <c r="AR586" s="39"/>
      <c r="AS586" s="39"/>
      <c r="AT586" s="39"/>
      <c r="AU586" s="39"/>
      <c r="AV586" s="39"/>
      <c r="AW586" s="39"/>
      <c r="AX586" s="39"/>
      <c r="AY586" s="39"/>
      <c r="AZ586" s="39"/>
    </row>
    <row r="587" spans="27:52" ht="28.8" x14ac:dyDescent="0.55000000000000004">
      <c r="AA587" s="39"/>
      <c r="AB587" s="39"/>
      <c r="AC587" s="39"/>
      <c r="AD587" s="39"/>
      <c r="AE587" s="39"/>
      <c r="AF587" s="39"/>
      <c r="AG587" s="39"/>
      <c r="AH587" s="39"/>
      <c r="AI587" s="39"/>
      <c r="AJ587" s="39"/>
      <c r="AK587" s="39"/>
      <c r="AL587" s="39"/>
      <c r="AM587" s="39"/>
      <c r="AN587" s="39"/>
      <c r="AO587" s="39"/>
      <c r="AP587" s="39"/>
      <c r="AQ587" s="39"/>
      <c r="AR587" s="39"/>
      <c r="AS587" s="39"/>
      <c r="AT587" s="39"/>
      <c r="AU587" s="39"/>
      <c r="AV587" s="39"/>
      <c r="AW587" s="39"/>
      <c r="AX587" s="39"/>
      <c r="AY587" s="39"/>
      <c r="AZ587" s="39"/>
    </row>
    <row r="588" spans="27:52" ht="28.8" x14ac:dyDescent="0.55000000000000004">
      <c r="AA588" s="39"/>
      <c r="AB588" s="39"/>
      <c r="AC588" s="39"/>
      <c r="AD588" s="39"/>
      <c r="AE588" s="39"/>
      <c r="AF588" s="39"/>
      <c r="AG588" s="39"/>
      <c r="AH588" s="39"/>
      <c r="AI588" s="39"/>
      <c r="AJ588" s="39"/>
      <c r="AK588" s="39"/>
      <c r="AL588" s="39"/>
      <c r="AM588" s="39"/>
      <c r="AN588" s="39"/>
      <c r="AO588" s="39"/>
      <c r="AP588" s="39"/>
      <c r="AQ588" s="39"/>
      <c r="AR588" s="39"/>
      <c r="AS588" s="39"/>
      <c r="AT588" s="39"/>
      <c r="AU588" s="39"/>
      <c r="AV588" s="39"/>
      <c r="AW588" s="39"/>
      <c r="AX588" s="39"/>
      <c r="AY588" s="39"/>
      <c r="AZ588" s="39"/>
    </row>
    <row r="589" spans="27:52" ht="28.8" x14ac:dyDescent="0.55000000000000004">
      <c r="AA589" s="39"/>
      <c r="AB589" s="39"/>
      <c r="AC589" s="39"/>
      <c r="AD589" s="39"/>
      <c r="AE589" s="39"/>
      <c r="AF589" s="39"/>
      <c r="AG589" s="39"/>
      <c r="AH589" s="39"/>
      <c r="AI589" s="39"/>
      <c r="AJ589" s="39"/>
      <c r="AK589" s="39"/>
      <c r="AL589" s="39"/>
      <c r="AM589" s="39"/>
      <c r="AN589" s="39"/>
      <c r="AO589" s="39"/>
      <c r="AP589" s="39"/>
      <c r="AQ589" s="39"/>
      <c r="AR589" s="39"/>
      <c r="AS589" s="39"/>
      <c r="AT589" s="39"/>
      <c r="AU589" s="39"/>
      <c r="AV589" s="39"/>
      <c r="AW589" s="39"/>
      <c r="AX589" s="39"/>
      <c r="AY589" s="39"/>
      <c r="AZ589" s="39"/>
    </row>
    <row r="590" spans="27:52" ht="28.8" x14ac:dyDescent="0.55000000000000004">
      <c r="AA590" s="39"/>
      <c r="AB590" s="39"/>
      <c r="AC590" s="39"/>
      <c r="AD590" s="39"/>
      <c r="AE590" s="39"/>
      <c r="AF590" s="39"/>
      <c r="AG590" s="39"/>
      <c r="AH590" s="39"/>
      <c r="AI590" s="39"/>
      <c r="AJ590" s="39"/>
      <c r="AK590" s="39"/>
      <c r="AL590" s="39"/>
      <c r="AM590" s="39"/>
      <c r="AN590" s="39"/>
      <c r="AO590" s="39"/>
      <c r="AP590" s="39"/>
      <c r="AQ590" s="39"/>
      <c r="AR590" s="39"/>
      <c r="AS590" s="39"/>
      <c r="AT590" s="39"/>
      <c r="AU590" s="39"/>
      <c r="AV590" s="39"/>
      <c r="AW590" s="39"/>
      <c r="AX590" s="39"/>
      <c r="AY590" s="39"/>
      <c r="AZ590" s="39"/>
    </row>
    <row r="591" spans="27:52" ht="28.8" x14ac:dyDescent="0.55000000000000004">
      <c r="AA591" s="39"/>
      <c r="AB591" s="39"/>
      <c r="AC591" s="39"/>
      <c r="AD591" s="39"/>
      <c r="AE591" s="39"/>
      <c r="AF591" s="39"/>
      <c r="AG591" s="39"/>
      <c r="AH591" s="39"/>
      <c r="AI591" s="39"/>
      <c r="AJ591" s="39"/>
      <c r="AK591" s="39"/>
      <c r="AL591" s="39"/>
      <c r="AM591" s="39"/>
      <c r="AN591" s="39"/>
      <c r="AO591" s="39"/>
      <c r="AP591" s="39"/>
      <c r="AQ591" s="39"/>
      <c r="AR591" s="39"/>
      <c r="AS591" s="39"/>
      <c r="AT591" s="39"/>
      <c r="AU591" s="39"/>
      <c r="AV591" s="39"/>
      <c r="AW591" s="39"/>
      <c r="AX591" s="39"/>
      <c r="AY591" s="39"/>
      <c r="AZ591" s="39"/>
    </row>
    <row r="592" spans="27:52" ht="28.8" x14ac:dyDescent="0.55000000000000004">
      <c r="AA592" s="39"/>
      <c r="AB592" s="39"/>
      <c r="AC592" s="39"/>
      <c r="AD592" s="39"/>
      <c r="AE592" s="39"/>
      <c r="AF592" s="39"/>
      <c r="AG592" s="39"/>
      <c r="AH592" s="39"/>
      <c r="AI592" s="39"/>
      <c r="AJ592" s="39"/>
      <c r="AK592" s="39"/>
      <c r="AL592" s="39"/>
      <c r="AM592" s="39"/>
      <c r="AN592" s="39"/>
      <c r="AO592" s="39"/>
      <c r="AP592" s="39"/>
      <c r="AQ592" s="39"/>
      <c r="AR592" s="39"/>
      <c r="AS592" s="39"/>
      <c r="AT592" s="39"/>
      <c r="AU592" s="39"/>
      <c r="AV592" s="39"/>
      <c r="AW592" s="39"/>
      <c r="AX592" s="39"/>
      <c r="AY592" s="39"/>
      <c r="AZ592" s="39"/>
    </row>
    <row r="593" spans="27:52" ht="28.8" x14ac:dyDescent="0.55000000000000004">
      <c r="AA593" s="39"/>
      <c r="AB593" s="39"/>
      <c r="AC593" s="39"/>
      <c r="AD593" s="39"/>
      <c r="AE593" s="39"/>
      <c r="AF593" s="39"/>
      <c r="AG593" s="39"/>
      <c r="AH593" s="39"/>
      <c r="AI593" s="39"/>
      <c r="AJ593" s="39"/>
      <c r="AK593" s="39"/>
      <c r="AL593" s="39"/>
      <c r="AM593" s="39"/>
      <c r="AN593" s="39"/>
      <c r="AO593" s="39"/>
      <c r="AP593" s="39"/>
      <c r="AQ593" s="39"/>
      <c r="AR593" s="39"/>
      <c r="AS593" s="39"/>
      <c r="AT593" s="39"/>
      <c r="AU593" s="39"/>
      <c r="AV593" s="39"/>
      <c r="AW593" s="39"/>
      <c r="AX593" s="39"/>
      <c r="AY593" s="39"/>
      <c r="AZ593" s="39"/>
    </row>
    <row r="594" spans="27:52" ht="28.8" x14ac:dyDescent="0.55000000000000004">
      <c r="AA594" s="39"/>
      <c r="AB594" s="39"/>
      <c r="AC594" s="39"/>
      <c r="AD594" s="39"/>
      <c r="AE594" s="39"/>
      <c r="AF594" s="39"/>
      <c r="AG594" s="39"/>
      <c r="AH594" s="39"/>
      <c r="AI594" s="39"/>
      <c r="AJ594" s="39"/>
      <c r="AK594" s="39"/>
      <c r="AL594" s="39"/>
      <c r="AM594" s="39"/>
      <c r="AN594" s="39"/>
      <c r="AO594" s="39"/>
      <c r="AP594" s="39"/>
      <c r="AQ594" s="39"/>
      <c r="AR594" s="39"/>
      <c r="AS594" s="39"/>
      <c r="AT594" s="39"/>
      <c r="AU594" s="39"/>
      <c r="AV594" s="39"/>
      <c r="AW594" s="39"/>
      <c r="AX594" s="39"/>
      <c r="AY594" s="39"/>
      <c r="AZ594" s="39"/>
    </row>
    <row r="595" spans="27:52" ht="28.8" x14ac:dyDescent="0.55000000000000004">
      <c r="AA595" s="39"/>
      <c r="AB595" s="39"/>
      <c r="AC595" s="39"/>
      <c r="AD595" s="39"/>
      <c r="AE595" s="39"/>
      <c r="AF595" s="39"/>
      <c r="AG595" s="39"/>
      <c r="AH595" s="39"/>
      <c r="AI595" s="39"/>
      <c r="AJ595" s="39"/>
      <c r="AK595" s="39"/>
      <c r="AL595" s="39"/>
      <c r="AM595" s="39"/>
      <c r="AN595" s="39"/>
      <c r="AO595" s="39"/>
      <c r="AP595" s="39"/>
      <c r="AQ595" s="39"/>
      <c r="AR595" s="39"/>
      <c r="AS595" s="39"/>
      <c r="AT595" s="39"/>
      <c r="AU595" s="39"/>
      <c r="AV595" s="39"/>
      <c r="AW595" s="39"/>
      <c r="AX595" s="39"/>
      <c r="AY595" s="39"/>
      <c r="AZ595" s="39"/>
    </row>
    <row r="596" spans="27:52" ht="28.8" x14ac:dyDescent="0.55000000000000004">
      <c r="AA596" s="39"/>
      <c r="AB596" s="39"/>
      <c r="AC596" s="39"/>
      <c r="AD596" s="39"/>
      <c r="AE596" s="39"/>
      <c r="AF596" s="39"/>
      <c r="AG596" s="39"/>
      <c r="AH596" s="39"/>
      <c r="AI596" s="39"/>
      <c r="AJ596" s="39"/>
      <c r="AK596" s="39"/>
      <c r="AL596" s="39"/>
      <c r="AM596" s="39"/>
      <c r="AN596" s="39"/>
      <c r="AO596" s="39"/>
      <c r="AP596" s="39"/>
      <c r="AQ596" s="39"/>
      <c r="AR596" s="39"/>
      <c r="AS596" s="39"/>
      <c r="AT596" s="39"/>
      <c r="AU596" s="39"/>
      <c r="AV596" s="39"/>
      <c r="AW596" s="39"/>
      <c r="AX596" s="39"/>
      <c r="AY596" s="39"/>
      <c r="AZ596" s="39"/>
    </row>
    <row r="597" spans="27:52" ht="28.8" x14ac:dyDescent="0.55000000000000004">
      <c r="AA597" s="39"/>
      <c r="AB597" s="39"/>
      <c r="AC597" s="39"/>
      <c r="AD597" s="39"/>
      <c r="AE597" s="39"/>
      <c r="AF597" s="39"/>
      <c r="AG597" s="39"/>
      <c r="AH597" s="39"/>
      <c r="AI597" s="39"/>
      <c r="AJ597" s="39"/>
      <c r="AK597" s="39"/>
      <c r="AL597" s="39"/>
      <c r="AM597" s="39"/>
      <c r="AN597" s="39"/>
      <c r="AO597" s="39"/>
      <c r="AP597" s="39"/>
      <c r="AQ597" s="39"/>
      <c r="AR597" s="39"/>
      <c r="AS597" s="39"/>
      <c r="AT597" s="39"/>
      <c r="AU597" s="39"/>
      <c r="AV597" s="39"/>
      <c r="AW597" s="39"/>
      <c r="AX597" s="39"/>
      <c r="AY597" s="39"/>
      <c r="AZ597" s="39"/>
    </row>
    <row r="598" spans="27:52" ht="28.8" x14ac:dyDescent="0.55000000000000004">
      <c r="AA598" s="39"/>
      <c r="AB598" s="39"/>
      <c r="AC598" s="39"/>
      <c r="AD598" s="39"/>
      <c r="AE598" s="39"/>
      <c r="AF598" s="39"/>
      <c r="AG598" s="39"/>
      <c r="AH598" s="39"/>
      <c r="AI598" s="39"/>
      <c r="AJ598" s="39"/>
      <c r="AK598" s="39"/>
      <c r="AL598" s="39"/>
      <c r="AM598" s="39"/>
      <c r="AN598" s="39"/>
      <c r="AO598" s="39"/>
      <c r="AP598" s="39"/>
      <c r="AQ598" s="39"/>
      <c r="AR598" s="39"/>
      <c r="AS598" s="39"/>
      <c r="AT598" s="39"/>
      <c r="AU598" s="39"/>
      <c r="AV598" s="39"/>
      <c r="AW598" s="39"/>
      <c r="AX598" s="39"/>
      <c r="AY598" s="39"/>
      <c r="AZ598" s="39"/>
    </row>
    <row r="599" spans="27:52" ht="28.8" x14ac:dyDescent="0.55000000000000004">
      <c r="AA599" s="39"/>
      <c r="AB599" s="39"/>
      <c r="AC599" s="39"/>
      <c r="AD599" s="39"/>
      <c r="AE599" s="39"/>
      <c r="AF599" s="39"/>
      <c r="AG599" s="39"/>
      <c r="AH599" s="39"/>
      <c r="AI599" s="39"/>
      <c r="AJ599" s="39"/>
      <c r="AK599" s="39"/>
      <c r="AL599" s="39"/>
      <c r="AM599" s="39"/>
      <c r="AN599" s="39"/>
      <c r="AO599" s="39"/>
      <c r="AP599" s="39"/>
      <c r="AQ599" s="39"/>
      <c r="AR599" s="39"/>
      <c r="AS599" s="39"/>
      <c r="AT599" s="39"/>
      <c r="AU599" s="39"/>
      <c r="AV599" s="39"/>
      <c r="AW599" s="39"/>
      <c r="AX599" s="39"/>
      <c r="AY599" s="39"/>
      <c r="AZ599" s="39"/>
    </row>
    <row r="600" spans="27:52" ht="28.8" x14ac:dyDescent="0.55000000000000004">
      <c r="AA600" s="39"/>
      <c r="AB600" s="39"/>
      <c r="AC600" s="39"/>
      <c r="AD600" s="39"/>
      <c r="AE600" s="39"/>
      <c r="AF600" s="39"/>
      <c r="AG600" s="39"/>
      <c r="AH600" s="39"/>
      <c r="AI600" s="39"/>
      <c r="AJ600" s="39"/>
      <c r="AK600" s="39"/>
      <c r="AL600" s="39"/>
      <c r="AM600" s="39"/>
      <c r="AN600" s="39"/>
      <c r="AO600" s="39"/>
      <c r="AP600" s="39"/>
      <c r="AQ600" s="39"/>
      <c r="AR600" s="39"/>
      <c r="AS600" s="39"/>
      <c r="AT600" s="39"/>
      <c r="AU600" s="39"/>
      <c r="AV600" s="39"/>
      <c r="AW600" s="39"/>
      <c r="AX600" s="39"/>
      <c r="AY600" s="39"/>
      <c r="AZ600" s="39"/>
    </row>
    <row r="601" spans="27:52" ht="28.8" x14ac:dyDescent="0.55000000000000004">
      <c r="AA601" s="39"/>
      <c r="AB601" s="39"/>
      <c r="AC601" s="39"/>
      <c r="AD601" s="39"/>
      <c r="AE601" s="39"/>
      <c r="AF601" s="39"/>
      <c r="AG601" s="39"/>
      <c r="AH601" s="39"/>
      <c r="AI601" s="39"/>
      <c r="AJ601" s="39"/>
      <c r="AK601" s="39"/>
      <c r="AL601" s="39"/>
      <c r="AM601" s="39"/>
      <c r="AN601" s="39"/>
      <c r="AO601" s="39"/>
      <c r="AP601" s="39"/>
      <c r="AQ601" s="39"/>
      <c r="AR601" s="39"/>
      <c r="AS601" s="39"/>
      <c r="AT601" s="39"/>
      <c r="AU601" s="39"/>
      <c r="AV601" s="39"/>
      <c r="AW601" s="39"/>
      <c r="AX601" s="39"/>
      <c r="AY601" s="39"/>
      <c r="AZ601" s="39"/>
    </row>
    <row r="602" spans="27:52" ht="28.8" x14ac:dyDescent="0.55000000000000004">
      <c r="AA602" s="39"/>
      <c r="AB602" s="39"/>
      <c r="AC602" s="39"/>
      <c r="AD602" s="39"/>
      <c r="AE602" s="39"/>
      <c r="AF602" s="39"/>
      <c r="AG602" s="39"/>
      <c r="AH602" s="39"/>
      <c r="AI602" s="39"/>
      <c r="AJ602" s="39"/>
      <c r="AK602" s="39"/>
      <c r="AL602" s="39"/>
      <c r="AM602" s="39"/>
      <c r="AN602" s="39"/>
      <c r="AO602" s="39"/>
      <c r="AP602" s="39"/>
      <c r="AQ602" s="39"/>
      <c r="AR602" s="39"/>
      <c r="AS602" s="39"/>
      <c r="AT602" s="39"/>
      <c r="AU602" s="39"/>
      <c r="AV602" s="39"/>
      <c r="AW602" s="39"/>
      <c r="AX602" s="39"/>
      <c r="AY602" s="39"/>
      <c r="AZ602" s="39"/>
    </row>
    <row r="603" spans="27:52" ht="28.8" x14ac:dyDescent="0.55000000000000004">
      <c r="AA603" s="39"/>
      <c r="AB603" s="39"/>
      <c r="AC603" s="39"/>
      <c r="AD603" s="39"/>
      <c r="AE603" s="39"/>
      <c r="AF603" s="39"/>
      <c r="AG603" s="39"/>
      <c r="AH603" s="39"/>
      <c r="AI603" s="39"/>
      <c r="AJ603" s="39"/>
      <c r="AK603" s="39"/>
      <c r="AL603" s="39"/>
      <c r="AM603" s="39"/>
      <c r="AN603" s="39"/>
      <c r="AO603" s="39"/>
      <c r="AP603" s="39"/>
      <c r="AQ603" s="39"/>
      <c r="AR603" s="39"/>
      <c r="AS603" s="39"/>
      <c r="AT603" s="39"/>
      <c r="AU603" s="39"/>
      <c r="AV603" s="39"/>
      <c r="AW603" s="39"/>
      <c r="AX603" s="39"/>
      <c r="AY603" s="39"/>
      <c r="AZ603" s="39"/>
    </row>
    <row r="604" spans="27:52" ht="28.8" x14ac:dyDescent="0.55000000000000004">
      <c r="AA604" s="39"/>
      <c r="AB604" s="39"/>
      <c r="AC604" s="39"/>
      <c r="AD604" s="39"/>
      <c r="AE604" s="39"/>
      <c r="AF604" s="39"/>
      <c r="AG604" s="39"/>
      <c r="AH604" s="39"/>
      <c r="AI604" s="39"/>
      <c r="AJ604" s="39"/>
      <c r="AK604" s="39"/>
      <c r="AL604" s="39"/>
      <c r="AM604" s="39"/>
      <c r="AN604" s="39"/>
      <c r="AO604" s="39"/>
      <c r="AP604" s="39"/>
      <c r="AQ604" s="39"/>
      <c r="AR604" s="39"/>
      <c r="AS604" s="39"/>
      <c r="AT604" s="39"/>
      <c r="AU604" s="39"/>
      <c r="AV604" s="39"/>
      <c r="AW604" s="39"/>
      <c r="AX604" s="39"/>
      <c r="AY604" s="39"/>
      <c r="AZ604" s="39"/>
    </row>
    <row r="605" spans="27:52" ht="28.8" x14ac:dyDescent="0.55000000000000004">
      <c r="AA605" s="39"/>
      <c r="AB605" s="39"/>
      <c r="AC605" s="39"/>
      <c r="AD605" s="39"/>
      <c r="AE605" s="39"/>
      <c r="AF605" s="39"/>
      <c r="AG605" s="39"/>
      <c r="AH605" s="39"/>
      <c r="AI605" s="39"/>
      <c r="AJ605" s="39"/>
      <c r="AK605" s="39"/>
      <c r="AL605" s="39"/>
      <c r="AM605" s="39"/>
      <c r="AN605" s="39"/>
      <c r="AO605" s="39"/>
      <c r="AP605" s="39"/>
      <c r="AQ605" s="39"/>
      <c r="AR605" s="39"/>
      <c r="AS605" s="39"/>
      <c r="AT605" s="39"/>
      <c r="AU605" s="39"/>
      <c r="AV605" s="39"/>
      <c r="AW605" s="39"/>
      <c r="AX605" s="39"/>
      <c r="AY605" s="39"/>
      <c r="AZ605" s="39"/>
    </row>
    <row r="606" spans="27:52" ht="28.8" x14ac:dyDescent="0.55000000000000004">
      <c r="AA606" s="39"/>
      <c r="AB606" s="39"/>
      <c r="AC606" s="39"/>
      <c r="AD606" s="39"/>
      <c r="AE606" s="39"/>
      <c r="AF606" s="39"/>
      <c r="AG606" s="39"/>
      <c r="AH606" s="39"/>
      <c r="AI606" s="39"/>
      <c r="AJ606" s="39"/>
      <c r="AK606" s="39"/>
      <c r="AL606" s="39"/>
      <c r="AM606" s="39"/>
      <c r="AN606" s="39"/>
      <c r="AO606" s="39"/>
      <c r="AP606" s="39"/>
      <c r="AQ606" s="39"/>
      <c r="AR606" s="39"/>
      <c r="AS606" s="39"/>
      <c r="AT606" s="39"/>
      <c r="AU606" s="39"/>
      <c r="AV606" s="39"/>
      <c r="AW606" s="39"/>
      <c r="AX606" s="39"/>
      <c r="AY606" s="39"/>
      <c r="AZ606" s="39"/>
    </row>
    <row r="607" spans="27:52" ht="28.8" x14ac:dyDescent="0.55000000000000004">
      <c r="AA607" s="39"/>
      <c r="AB607" s="39"/>
      <c r="AC607" s="39"/>
      <c r="AD607" s="39"/>
      <c r="AE607" s="39"/>
      <c r="AF607" s="39"/>
      <c r="AG607" s="39"/>
      <c r="AH607" s="39"/>
      <c r="AI607" s="39"/>
      <c r="AJ607" s="39"/>
      <c r="AK607" s="39"/>
      <c r="AL607" s="39"/>
      <c r="AM607" s="39"/>
      <c r="AN607" s="39"/>
      <c r="AO607" s="39"/>
      <c r="AP607" s="39"/>
      <c r="AQ607" s="39"/>
      <c r="AR607" s="39"/>
      <c r="AS607" s="39"/>
      <c r="AT607" s="39"/>
      <c r="AU607" s="39"/>
      <c r="AV607" s="39"/>
      <c r="AW607" s="39"/>
      <c r="AX607" s="39"/>
      <c r="AY607" s="39"/>
      <c r="AZ607" s="39"/>
    </row>
    <row r="608" spans="27:52" ht="28.8" x14ac:dyDescent="0.55000000000000004">
      <c r="AA608" s="39"/>
      <c r="AB608" s="39"/>
      <c r="AC608" s="39"/>
      <c r="AD608" s="39"/>
      <c r="AE608" s="39"/>
      <c r="AF608" s="39"/>
      <c r="AG608" s="39"/>
      <c r="AH608" s="39"/>
      <c r="AI608" s="39"/>
      <c r="AJ608" s="39"/>
      <c r="AK608" s="39"/>
      <c r="AL608" s="39"/>
      <c r="AM608" s="39"/>
      <c r="AN608" s="39"/>
      <c r="AO608" s="39"/>
      <c r="AP608" s="39"/>
      <c r="AQ608" s="39"/>
      <c r="AR608" s="39"/>
      <c r="AS608" s="39"/>
      <c r="AT608" s="39"/>
      <c r="AU608" s="39"/>
      <c r="AV608" s="39"/>
      <c r="AW608" s="39"/>
      <c r="AX608" s="39"/>
      <c r="AY608" s="39"/>
      <c r="AZ608" s="39"/>
    </row>
    <row r="609" spans="27:52" ht="28.8" x14ac:dyDescent="0.55000000000000004">
      <c r="AA609" s="39"/>
      <c r="AB609" s="39"/>
      <c r="AC609" s="39"/>
      <c r="AD609" s="39"/>
      <c r="AE609" s="39"/>
      <c r="AF609" s="39"/>
      <c r="AG609" s="39"/>
      <c r="AH609" s="39"/>
      <c r="AI609" s="39"/>
      <c r="AJ609" s="39"/>
      <c r="AK609" s="39"/>
      <c r="AL609" s="39"/>
      <c r="AM609" s="39"/>
      <c r="AN609" s="39"/>
      <c r="AO609" s="39"/>
      <c r="AP609" s="39"/>
      <c r="AQ609" s="39"/>
      <c r="AR609" s="39"/>
      <c r="AS609" s="39"/>
      <c r="AT609" s="39"/>
      <c r="AU609" s="39"/>
      <c r="AV609" s="39"/>
      <c r="AW609" s="39"/>
      <c r="AX609" s="39"/>
      <c r="AY609" s="39"/>
      <c r="AZ609" s="39"/>
    </row>
    <row r="610" spans="27:52" ht="28.8" x14ac:dyDescent="0.55000000000000004">
      <c r="AA610" s="39"/>
      <c r="AB610" s="39"/>
      <c r="AC610" s="39"/>
      <c r="AD610" s="39"/>
      <c r="AE610" s="39"/>
      <c r="AF610" s="39"/>
      <c r="AG610" s="39"/>
      <c r="AH610" s="39"/>
      <c r="AI610" s="39"/>
      <c r="AJ610" s="39"/>
      <c r="AK610" s="39"/>
      <c r="AL610" s="39"/>
      <c r="AM610" s="39"/>
      <c r="AN610" s="39"/>
      <c r="AO610" s="39"/>
      <c r="AP610" s="39"/>
      <c r="AQ610" s="39"/>
      <c r="AR610" s="39"/>
      <c r="AS610" s="39"/>
      <c r="AT610" s="39"/>
      <c r="AU610" s="39"/>
      <c r="AV610" s="39"/>
      <c r="AW610" s="39"/>
      <c r="AX610" s="39"/>
      <c r="AY610" s="39"/>
      <c r="AZ610" s="39"/>
    </row>
    <row r="611" spans="27:52" ht="28.8" x14ac:dyDescent="0.55000000000000004">
      <c r="AA611" s="39"/>
      <c r="AB611" s="39"/>
      <c r="AC611" s="39"/>
      <c r="AD611" s="39"/>
      <c r="AE611" s="39"/>
      <c r="AF611" s="39"/>
      <c r="AG611" s="39"/>
      <c r="AH611" s="39"/>
      <c r="AI611" s="39"/>
      <c r="AJ611" s="39"/>
      <c r="AK611" s="39"/>
      <c r="AL611" s="39"/>
      <c r="AM611" s="39"/>
      <c r="AN611" s="39"/>
      <c r="AO611" s="39"/>
      <c r="AP611" s="39"/>
      <c r="AQ611" s="39"/>
      <c r="AR611" s="39"/>
      <c r="AS611" s="39"/>
      <c r="AT611" s="39"/>
      <c r="AU611" s="39"/>
      <c r="AV611" s="39"/>
      <c r="AW611" s="39"/>
      <c r="AX611" s="39"/>
      <c r="AY611" s="39"/>
      <c r="AZ611" s="39"/>
    </row>
    <row r="612" spans="27:52" ht="28.8" x14ac:dyDescent="0.55000000000000004">
      <c r="AA612" s="39"/>
      <c r="AB612" s="39"/>
      <c r="AC612" s="39"/>
      <c r="AD612" s="39"/>
      <c r="AE612" s="39"/>
      <c r="AF612" s="39"/>
      <c r="AG612" s="39"/>
      <c r="AH612" s="39"/>
      <c r="AI612" s="39"/>
      <c r="AJ612" s="39"/>
      <c r="AK612" s="39"/>
      <c r="AL612" s="39"/>
      <c r="AM612" s="39"/>
      <c r="AN612" s="39"/>
      <c r="AO612" s="39"/>
      <c r="AP612" s="39"/>
      <c r="AQ612" s="39"/>
      <c r="AR612" s="39"/>
      <c r="AS612" s="39"/>
      <c r="AT612" s="39"/>
      <c r="AU612" s="39"/>
      <c r="AV612" s="39"/>
      <c r="AW612" s="39"/>
      <c r="AX612" s="39"/>
      <c r="AY612" s="39"/>
      <c r="AZ612" s="39"/>
    </row>
    <row r="613" spans="27:52" ht="28.8" x14ac:dyDescent="0.55000000000000004">
      <c r="AA613" s="39"/>
      <c r="AB613" s="39"/>
      <c r="AC613" s="39"/>
      <c r="AD613" s="39"/>
      <c r="AE613" s="39"/>
      <c r="AF613" s="39"/>
      <c r="AG613" s="39"/>
      <c r="AH613" s="39"/>
      <c r="AI613" s="39"/>
      <c r="AJ613" s="39"/>
      <c r="AK613" s="39"/>
      <c r="AL613" s="39"/>
      <c r="AM613" s="39"/>
      <c r="AN613" s="39"/>
      <c r="AO613" s="39"/>
      <c r="AP613" s="39"/>
      <c r="AQ613" s="39"/>
      <c r="AR613" s="39"/>
      <c r="AS613" s="39"/>
      <c r="AT613" s="39"/>
      <c r="AU613" s="39"/>
      <c r="AV613" s="39"/>
      <c r="AW613" s="39"/>
      <c r="AX613" s="39"/>
      <c r="AY613" s="39"/>
      <c r="AZ613" s="39"/>
    </row>
    <row r="614" spans="27:52" ht="28.8" x14ac:dyDescent="0.55000000000000004">
      <c r="AA614" s="39"/>
      <c r="AB614" s="39"/>
      <c r="AC614" s="39"/>
      <c r="AD614" s="39"/>
      <c r="AE614" s="39"/>
      <c r="AF614" s="39"/>
      <c r="AG614" s="39"/>
      <c r="AH614" s="39"/>
      <c r="AI614" s="39"/>
      <c r="AJ614" s="39"/>
      <c r="AK614" s="39"/>
      <c r="AL614" s="39"/>
      <c r="AM614" s="39"/>
      <c r="AN614" s="39"/>
      <c r="AO614" s="39"/>
      <c r="AP614" s="39"/>
      <c r="AQ614" s="39"/>
      <c r="AR614" s="39"/>
      <c r="AS614" s="39"/>
      <c r="AT614" s="39"/>
      <c r="AU614" s="39"/>
      <c r="AV614" s="39"/>
      <c r="AW614" s="39"/>
      <c r="AX614" s="39"/>
      <c r="AY614" s="39"/>
      <c r="AZ614" s="39"/>
    </row>
    <row r="615" spans="27:52" ht="28.8" x14ac:dyDescent="0.55000000000000004">
      <c r="AA615" s="39"/>
      <c r="AB615" s="39"/>
      <c r="AC615" s="39"/>
      <c r="AD615" s="39"/>
      <c r="AE615" s="39"/>
      <c r="AF615" s="39"/>
      <c r="AG615" s="39"/>
      <c r="AH615" s="39"/>
      <c r="AI615" s="39"/>
      <c r="AJ615" s="39"/>
      <c r="AK615" s="39"/>
      <c r="AL615" s="39"/>
      <c r="AM615" s="39"/>
      <c r="AN615" s="39"/>
      <c r="AO615" s="39"/>
      <c r="AP615" s="39"/>
      <c r="AQ615" s="39"/>
      <c r="AR615" s="39"/>
      <c r="AS615" s="39"/>
      <c r="AT615" s="39"/>
      <c r="AU615" s="39"/>
      <c r="AV615" s="39"/>
      <c r="AW615" s="39"/>
      <c r="AX615" s="39"/>
      <c r="AY615" s="39"/>
      <c r="AZ615" s="39"/>
    </row>
    <row r="616" spans="27:52" ht="28.8" x14ac:dyDescent="0.55000000000000004">
      <c r="AA616" s="39"/>
      <c r="AB616" s="39"/>
      <c r="AC616" s="39"/>
      <c r="AD616" s="39"/>
      <c r="AE616" s="39"/>
      <c r="AF616" s="39"/>
      <c r="AG616" s="39"/>
      <c r="AH616" s="39"/>
      <c r="AI616" s="39"/>
      <c r="AJ616" s="39"/>
      <c r="AK616" s="39"/>
      <c r="AL616" s="39"/>
      <c r="AM616" s="39"/>
      <c r="AN616" s="39"/>
      <c r="AO616" s="39"/>
      <c r="AP616" s="39"/>
      <c r="AQ616" s="39"/>
      <c r="AR616" s="39"/>
      <c r="AS616" s="39"/>
      <c r="AT616" s="39"/>
      <c r="AU616" s="39"/>
      <c r="AV616" s="39"/>
      <c r="AW616" s="39"/>
      <c r="AX616" s="39"/>
      <c r="AY616" s="39"/>
      <c r="AZ616" s="39"/>
    </row>
    <row r="617" spans="27:52" ht="28.8" x14ac:dyDescent="0.55000000000000004">
      <c r="AA617" s="39"/>
      <c r="AB617" s="39"/>
      <c r="AC617" s="39"/>
      <c r="AD617" s="39"/>
      <c r="AE617" s="39"/>
      <c r="AF617" s="39"/>
      <c r="AG617" s="39"/>
      <c r="AH617" s="39"/>
      <c r="AI617" s="39"/>
      <c r="AJ617" s="39"/>
      <c r="AK617" s="39"/>
      <c r="AL617" s="39"/>
      <c r="AM617" s="39"/>
      <c r="AN617" s="39"/>
      <c r="AO617" s="39"/>
      <c r="AP617" s="39"/>
      <c r="AQ617" s="39"/>
      <c r="AR617" s="39"/>
      <c r="AS617" s="39"/>
      <c r="AT617" s="39"/>
      <c r="AU617" s="39"/>
      <c r="AV617" s="39"/>
      <c r="AW617" s="39"/>
      <c r="AX617" s="39"/>
      <c r="AY617" s="39"/>
      <c r="AZ617" s="39"/>
    </row>
    <row r="618" spans="27:52" ht="28.8" x14ac:dyDescent="0.55000000000000004">
      <c r="AA618" s="39"/>
      <c r="AB618" s="39"/>
      <c r="AC618" s="39"/>
      <c r="AD618" s="39"/>
      <c r="AE618" s="39"/>
      <c r="AF618" s="39"/>
      <c r="AG618" s="39"/>
      <c r="AH618" s="39"/>
      <c r="AI618" s="39"/>
      <c r="AJ618" s="39"/>
      <c r="AK618" s="39"/>
      <c r="AL618" s="39"/>
      <c r="AM618" s="39"/>
      <c r="AN618" s="39"/>
      <c r="AO618" s="39"/>
      <c r="AP618" s="39"/>
      <c r="AQ618" s="39"/>
      <c r="AR618" s="39"/>
      <c r="AS618" s="39"/>
      <c r="AT618" s="39"/>
      <c r="AU618" s="39"/>
      <c r="AV618" s="39"/>
      <c r="AW618" s="39"/>
      <c r="AX618" s="39"/>
      <c r="AY618" s="39"/>
      <c r="AZ618" s="39"/>
    </row>
    <row r="619" spans="27:52" ht="28.8" x14ac:dyDescent="0.55000000000000004">
      <c r="AA619" s="39"/>
      <c r="AB619" s="39"/>
      <c r="AC619" s="39"/>
      <c r="AD619" s="39"/>
      <c r="AE619" s="39"/>
      <c r="AF619" s="39"/>
      <c r="AG619" s="39"/>
      <c r="AH619" s="39"/>
      <c r="AI619" s="39"/>
      <c r="AJ619" s="39"/>
      <c r="AK619" s="39"/>
      <c r="AL619" s="39"/>
      <c r="AM619" s="39"/>
      <c r="AN619" s="39"/>
      <c r="AO619" s="39"/>
      <c r="AP619" s="39"/>
      <c r="AQ619" s="39"/>
      <c r="AR619" s="39"/>
      <c r="AS619" s="39"/>
      <c r="AT619" s="39"/>
      <c r="AU619" s="39"/>
      <c r="AV619" s="39"/>
      <c r="AW619" s="39"/>
      <c r="AX619" s="39"/>
      <c r="AY619" s="39"/>
      <c r="AZ619" s="39"/>
    </row>
    <row r="620" spans="27:52" ht="28.8" x14ac:dyDescent="0.55000000000000004">
      <c r="AA620" s="39"/>
      <c r="AB620" s="39"/>
      <c r="AC620" s="39"/>
      <c r="AD620" s="39"/>
      <c r="AE620" s="39"/>
      <c r="AF620" s="39"/>
      <c r="AG620" s="39"/>
      <c r="AH620" s="39"/>
      <c r="AI620" s="39"/>
      <c r="AJ620" s="39"/>
      <c r="AK620" s="39"/>
      <c r="AL620" s="39"/>
      <c r="AM620" s="39"/>
      <c r="AN620" s="39"/>
      <c r="AO620" s="39"/>
      <c r="AP620" s="39"/>
      <c r="AQ620" s="39"/>
      <c r="AR620" s="39"/>
      <c r="AS620" s="39"/>
      <c r="AT620" s="39"/>
      <c r="AU620" s="39"/>
      <c r="AV620" s="39"/>
      <c r="AW620" s="39"/>
      <c r="AX620" s="39"/>
      <c r="AY620" s="39"/>
      <c r="AZ620" s="39"/>
    </row>
    <row r="621" spans="27:52" ht="28.8" x14ac:dyDescent="0.55000000000000004">
      <c r="AA621" s="39"/>
      <c r="AB621" s="39"/>
      <c r="AC621" s="39"/>
      <c r="AD621" s="39"/>
      <c r="AE621" s="39"/>
      <c r="AF621" s="39"/>
      <c r="AG621" s="39"/>
      <c r="AH621" s="39"/>
      <c r="AI621" s="39"/>
      <c r="AJ621" s="39"/>
      <c r="AK621" s="39"/>
      <c r="AL621" s="39"/>
      <c r="AM621" s="39"/>
      <c r="AN621" s="39"/>
      <c r="AO621" s="39"/>
      <c r="AP621" s="39"/>
      <c r="AQ621" s="39"/>
      <c r="AR621" s="39"/>
      <c r="AS621" s="39"/>
      <c r="AT621" s="39"/>
      <c r="AU621" s="39"/>
      <c r="AV621" s="39"/>
      <c r="AW621" s="39"/>
      <c r="AX621" s="39"/>
      <c r="AY621" s="39"/>
      <c r="AZ621" s="39"/>
    </row>
    <row r="622" spans="27:52" ht="28.8" x14ac:dyDescent="0.55000000000000004">
      <c r="AA622" s="39"/>
      <c r="AB622" s="39"/>
      <c r="AC622" s="39"/>
      <c r="AD622" s="39"/>
      <c r="AE622" s="39"/>
      <c r="AF622" s="39"/>
      <c r="AG622" s="39"/>
      <c r="AH622" s="39"/>
      <c r="AI622" s="39"/>
      <c r="AJ622" s="39"/>
      <c r="AK622" s="39"/>
      <c r="AL622" s="39"/>
      <c r="AM622" s="39"/>
      <c r="AN622" s="39"/>
      <c r="AO622" s="39"/>
      <c r="AP622" s="39"/>
      <c r="AQ622" s="39"/>
      <c r="AR622" s="39"/>
      <c r="AS622" s="39"/>
      <c r="AT622" s="39"/>
      <c r="AU622" s="39"/>
      <c r="AV622" s="39"/>
      <c r="AW622" s="39"/>
      <c r="AX622" s="39"/>
      <c r="AY622" s="39"/>
      <c r="AZ622" s="39"/>
    </row>
    <row r="623" spans="27:52" ht="28.8" x14ac:dyDescent="0.55000000000000004">
      <c r="AA623" s="39"/>
      <c r="AB623" s="39"/>
      <c r="AC623" s="39"/>
      <c r="AD623" s="39"/>
      <c r="AE623" s="39"/>
      <c r="AF623" s="39"/>
      <c r="AG623" s="39"/>
      <c r="AH623" s="39"/>
      <c r="AI623" s="39"/>
      <c r="AJ623" s="39"/>
      <c r="AK623" s="39"/>
      <c r="AL623" s="39"/>
      <c r="AM623" s="39"/>
      <c r="AN623" s="39"/>
      <c r="AO623" s="39"/>
      <c r="AP623" s="39"/>
      <c r="AQ623" s="39"/>
      <c r="AR623" s="39"/>
      <c r="AS623" s="39"/>
      <c r="AT623" s="39"/>
      <c r="AU623" s="39"/>
      <c r="AV623" s="39"/>
      <c r="AW623" s="39"/>
      <c r="AX623" s="39"/>
      <c r="AY623" s="39"/>
      <c r="AZ623" s="39"/>
    </row>
    <row r="624" spans="27:52" ht="28.8" x14ac:dyDescent="0.55000000000000004">
      <c r="AA624" s="39"/>
      <c r="AB624" s="39"/>
      <c r="AC624" s="39"/>
      <c r="AD624" s="39"/>
      <c r="AE624" s="39"/>
      <c r="AF624" s="39"/>
      <c r="AG624" s="39"/>
      <c r="AH624" s="39"/>
      <c r="AI624" s="39"/>
      <c r="AJ624" s="39"/>
      <c r="AK624" s="39"/>
      <c r="AL624" s="39"/>
      <c r="AM624" s="39"/>
      <c r="AN624" s="39"/>
      <c r="AO624" s="39"/>
      <c r="AP624" s="39"/>
      <c r="AQ624" s="39"/>
      <c r="AR624" s="39"/>
      <c r="AS624" s="39"/>
      <c r="AT624" s="39"/>
      <c r="AU624" s="39"/>
      <c r="AV624" s="39"/>
      <c r="AW624" s="39"/>
      <c r="AX624" s="39"/>
      <c r="AY624" s="39"/>
      <c r="AZ624" s="39"/>
    </row>
    <row r="625" spans="27:52" ht="28.8" x14ac:dyDescent="0.55000000000000004">
      <c r="AA625" s="39"/>
      <c r="AB625" s="39"/>
      <c r="AC625" s="39"/>
      <c r="AD625" s="39"/>
      <c r="AE625" s="39"/>
      <c r="AF625" s="39"/>
      <c r="AG625" s="39"/>
      <c r="AH625" s="39"/>
      <c r="AI625" s="39"/>
      <c r="AJ625" s="39"/>
      <c r="AK625" s="39"/>
      <c r="AL625" s="39"/>
      <c r="AM625" s="39"/>
      <c r="AN625" s="39"/>
      <c r="AO625" s="39"/>
      <c r="AP625" s="39"/>
      <c r="AQ625" s="39"/>
      <c r="AR625" s="39"/>
      <c r="AS625" s="39"/>
      <c r="AT625" s="39"/>
      <c r="AU625" s="39"/>
      <c r="AV625" s="39"/>
      <c r="AW625" s="39"/>
      <c r="AX625" s="39"/>
      <c r="AY625" s="39"/>
      <c r="AZ625" s="39"/>
    </row>
    <row r="626" spans="27:52" ht="28.8" x14ac:dyDescent="0.55000000000000004">
      <c r="AA626" s="39"/>
      <c r="AB626" s="39"/>
      <c r="AC626" s="39"/>
      <c r="AD626" s="39"/>
      <c r="AE626" s="39"/>
      <c r="AF626" s="39"/>
      <c r="AG626" s="39"/>
      <c r="AH626" s="39"/>
      <c r="AI626" s="39"/>
      <c r="AJ626" s="39"/>
      <c r="AK626" s="39"/>
      <c r="AL626" s="39"/>
      <c r="AM626" s="39"/>
      <c r="AN626" s="39"/>
      <c r="AO626" s="39"/>
      <c r="AP626" s="39"/>
      <c r="AQ626" s="39"/>
      <c r="AR626" s="39"/>
      <c r="AS626" s="39"/>
      <c r="AT626" s="39"/>
      <c r="AU626" s="39"/>
      <c r="AV626" s="39"/>
      <c r="AW626" s="39"/>
      <c r="AX626" s="39"/>
      <c r="AY626" s="39"/>
      <c r="AZ626" s="39"/>
    </row>
    <row r="627" spans="27:52" ht="28.8" x14ac:dyDescent="0.55000000000000004">
      <c r="AA627" s="39"/>
      <c r="AB627" s="39"/>
      <c r="AC627" s="39"/>
      <c r="AD627" s="39"/>
      <c r="AE627" s="39"/>
      <c r="AF627" s="39"/>
      <c r="AG627" s="39"/>
      <c r="AH627" s="39"/>
      <c r="AI627" s="39"/>
      <c r="AJ627" s="39"/>
      <c r="AK627" s="39"/>
      <c r="AL627" s="39"/>
      <c r="AM627" s="39"/>
      <c r="AN627" s="39"/>
      <c r="AO627" s="39"/>
      <c r="AP627" s="39"/>
      <c r="AQ627" s="39"/>
      <c r="AR627" s="39"/>
      <c r="AS627" s="39"/>
      <c r="AT627" s="39"/>
      <c r="AU627" s="39"/>
      <c r="AV627" s="39"/>
      <c r="AW627" s="39"/>
      <c r="AX627" s="39"/>
      <c r="AY627" s="39"/>
      <c r="AZ627" s="39"/>
    </row>
    <row r="628" spans="27:52" ht="28.8" x14ac:dyDescent="0.55000000000000004">
      <c r="AA628" s="39"/>
      <c r="AB628" s="39"/>
      <c r="AC628" s="39"/>
      <c r="AD628" s="39"/>
      <c r="AE628" s="39"/>
      <c r="AF628" s="39"/>
      <c r="AG628" s="39"/>
      <c r="AH628" s="39"/>
      <c r="AI628" s="39"/>
      <c r="AJ628" s="39"/>
      <c r="AK628" s="39"/>
      <c r="AL628" s="39"/>
      <c r="AM628" s="39"/>
      <c r="AN628" s="39"/>
      <c r="AO628" s="39"/>
      <c r="AP628" s="39"/>
      <c r="AQ628" s="39"/>
      <c r="AR628" s="39"/>
      <c r="AS628" s="39"/>
      <c r="AT628" s="39"/>
      <c r="AU628" s="39"/>
      <c r="AV628" s="39"/>
      <c r="AW628" s="39"/>
      <c r="AX628" s="39"/>
      <c r="AY628" s="39"/>
      <c r="AZ628" s="39"/>
    </row>
    <row r="629" spans="27:52" ht="28.8" x14ac:dyDescent="0.55000000000000004">
      <c r="AA629" s="39"/>
      <c r="AB629" s="39"/>
      <c r="AC629" s="39"/>
      <c r="AD629" s="39"/>
      <c r="AE629" s="39"/>
      <c r="AF629" s="39"/>
      <c r="AG629" s="39"/>
      <c r="AH629" s="39"/>
      <c r="AI629" s="39"/>
      <c r="AJ629" s="39"/>
      <c r="AK629" s="39"/>
      <c r="AL629" s="39"/>
      <c r="AM629" s="39"/>
      <c r="AN629" s="39"/>
      <c r="AO629" s="39"/>
      <c r="AP629" s="39"/>
      <c r="AQ629" s="39"/>
      <c r="AR629" s="39"/>
      <c r="AS629" s="39"/>
      <c r="AT629" s="39"/>
      <c r="AU629" s="39"/>
      <c r="AV629" s="39"/>
      <c r="AW629" s="39"/>
      <c r="AX629" s="39"/>
      <c r="AY629" s="39"/>
      <c r="AZ629" s="39"/>
    </row>
    <row r="630" spans="27:52" ht="28.8" x14ac:dyDescent="0.55000000000000004">
      <c r="AA630" s="39"/>
      <c r="AB630" s="39"/>
      <c r="AC630" s="39"/>
      <c r="AD630" s="39"/>
      <c r="AE630" s="39"/>
      <c r="AF630" s="39"/>
      <c r="AG630" s="39"/>
      <c r="AH630" s="39"/>
      <c r="AI630" s="39"/>
      <c r="AJ630" s="39"/>
      <c r="AK630" s="39"/>
      <c r="AL630" s="39"/>
      <c r="AM630" s="39"/>
      <c r="AN630" s="39"/>
      <c r="AO630" s="39"/>
      <c r="AP630" s="39"/>
      <c r="AQ630" s="39"/>
      <c r="AR630" s="39"/>
      <c r="AS630" s="39"/>
      <c r="AT630" s="39"/>
      <c r="AU630" s="39"/>
      <c r="AV630" s="39"/>
      <c r="AW630" s="39"/>
      <c r="AX630" s="39"/>
      <c r="AY630" s="39"/>
      <c r="AZ630" s="39"/>
    </row>
    <row r="631" spans="27:52" ht="28.8" x14ac:dyDescent="0.55000000000000004">
      <c r="AA631" s="39"/>
      <c r="AB631" s="39"/>
      <c r="AC631" s="39"/>
      <c r="AD631" s="39"/>
      <c r="AE631" s="39"/>
      <c r="AF631" s="39"/>
      <c r="AG631" s="39"/>
      <c r="AH631" s="39"/>
      <c r="AI631" s="39"/>
      <c r="AJ631" s="39"/>
      <c r="AK631" s="39"/>
      <c r="AL631" s="39"/>
      <c r="AM631" s="39"/>
      <c r="AN631" s="39"/>
      <c r="AO631" s="39"/>
      <c r="AP631" s="39"/>
      <c r="AQ631" s="39"/>
      <c r="AR631" s="39"/>
      <c r="AS631" s="39"/>
      <c r="AT631" s="39"/>
      <c r="AU631" s="39"/>
      <c r="AV631" s="39"/>
      <c r="AW631" s="39"/>
      <c r="AX631" s="39"/>
      <c r="AY631" s="39"/>
      <c r="AZ631" s="39"/>
    </row>
    <row r="632" spans="27:52" ht="28.8" x14ac:dyDescent="0.55000000000000004">
      <c r="AA632" s="39"/>
      <c r="AB632" s="39"/>
      <c r="AC632" s="39"/>
      <c r="AD632" s="39"/>
      <c r="AE632" s="39"/>
      <c r="AF632" s="39"/>
      <c r="AG632" s="39"/>
      <c r="AH632" s="39"/>
      <c r="AI632" s="39"/>
      <c r="AJ632" s="39"/>
      <c r="AK632" s="39"/>
      <c r="AL632" s="39"/>
      <c r="AM632" s="39"/>
      <c r="AN632" s="39"/>
      <c r="AO632" s="39"/>
      <c r="AP632" s="39"/>
      <c r="AQ632" s="39"/>
      <c r="AR632" s="39"/>
      <c r="AS632" s="39"/>
      <c r="AT632" s="39"/>
      <c r="AU632" s="39"/>
      <c r="AV632" s="39"/>
      <c r="AW632" s="39"/>
      <c r="AX632" s="39"/>
      <c r="AY632" s="39"/>
      <c r="AZ632" s="39"/>
    </row>
    <row r="633" spans="27:52" ht="28.8" x14ac:dyDescent="0.55000000000000004">
      <c r="AA633" s="39"/>
      <c r="AB633" s="39"/>
      <c r="AC633" s="39"/>
      <c r="AD633" s="39"/>
      <c r="AE633" s="39"/>
      <c r="AF633" s="39"/>
      <c r="AG633" s="39"/>
      <c r="AH633" s="39"/>
      <c r="AI633" s="39"/>
      <c r="AJ633" s="39"/>
      <c r="AK633" s="39"/>
      <c r="AL633" s="39"/>
      <c r="AM633" s="39"/>
      <c r="AN633" s="39"/>
      <c r="AO633" s="39"/>
      <c r="AP633" s="39"/>
      <c r="AQ633" s="39"/>
      <c r="AR633" s="39"/>
      <c r="AS633" s="39"/>
      <c r="AT633" s="39"/>
      <c r="AU633" s="39"/>
      <c r="AV633" s="39"/>
      <c r="AW633" s="39"/>
      <c r="AX633" s="39"/>
      <c r="AY633" s="39"/>
      <c r="AZ633" s="39"/>
    </row>
    <row r="634" spans="27:52" ht="28.8" x14ac:dyDescent="0.55000000000000004">
      <c r="AA634" s="39"/>
      <c r="AB634" s="39"/>
      <c r="AC634" s="39"/>
      <c r="AD634" s="39"/>
      <c r="AE634" s="39"/>
      <c r="AF634" s="39"/>
      <c r="AG634" s="39"/>
      <c r="AH634" s="39"/>
      <c r="AI634" s="39"/>
      <c r="AJ634" s="39"/>
      <c r="AK634" s="39"/>
      <c r="AL634" s="39"/>
      <c r="AM634" s="39"/>
      <c r="AN634" s="39"/>
      <c r="AO634" s="39"/>
      <c r="AP634" s="39"/>
      <c r="AQ634" s="39"/>
      <c r="AR634" s="39"/>
      <c r="AS634" s="39"/>
      <c r="AT634" s="39"/>
      <c r="AU634" s="39"/>
      <c r="AV634" s="39"/>
      <c r="AW634" s="39"/>
      <c r="AX634" s="39"/>
      <c r="AY634" s="39"/>
      <c r="AZ634" s="39"/>
    </row>
    <row r="635" spans="27:52" ht="28.8" x14ac:dyDescent="0.55000000000000004">
      <c r="AA635" s="39"/>
      <c r="AB635" s="39"/>
      <c r="AC635" s="39"/>
      <c r="AD635" s="39"/>
      <c r="AE635" s="39"/>
      <c r="AF635" s="39"/>
      <c r="AG635" s="39"/>
      <c r="AH635" s="39"/>
      <c r="AI635" s="39"/>
      <c r="AJ635" s="39"/>
      <c r="AK635" s="39"/>
      <c r="AL635" s="39"/>
      <c r="AM635" s="39"/>
      <c r="AN635" s="39"/>
      <c r="AO635" s="39"/>
      <c r="AP635" s="39"/>
      <c r="AQ635" s="39"/>
      <c r="AR635" s="39"/>
      <c r="AS635" s="39"/>
      <c r="AT635" s="39"/>
      <c r="AU635" s="39"/>
      <c r="AV635" s="39"/>
      <c r="AW635" s="39"/>
      <c r="AX635" s="39"/>
      <c r="AY635" s="39"/>
      <c r="AZ635" s="39"/>
    </row>
    <row r="636" spans="27:52" ht="28.8" x14ac:dyDescent="0.55000000000000004">
      <c r="AA636" s="39"/>
      <c r="AB636" s="39"/>
      <c r="AC636" s="39"/>
      <c r="AD636" s="39"/>
      <c r="AE636" s="39"/>
      <c r="AF636" s="39"/>
      <c r="AG636" s="39"/>
      <c r="AH636" s="39"/>
      <c r="AI636" s="39"/>
      <c r="AJ636" s="39"/>
      <c r="AK636" s="39"/>
      <c r="AL636" s="39"/>
      <c r="AM636" s="39"/>
      <c r="AN636" s="39"/>
      <c r="AO636" s="39"/>
      <c r="AP636" s="39"/>
      <c r="AQ636" s="39"/>
      <c r="AR636" s="39"/>
      <c r="AS636" s="39"/>
      <c r="AT636" s="39"/>
      <c r="AU636" s="39"/>
      <c r="AV636" s="39"/>
      <c r="AW636" s="39"/>
      <c r="AX636" s="39"/>
      <c r="AY636" s="39"/>
      <c r="AZ636" s="39"/>
    </row>
    <row r="637" spans="27:52" ht="28.8" x14ac:dyDescent="0.55000000000000004">
      <c r="AA637" s="39"/>
      <c r="AB637" s="39"/>
      <c r="AC637" s="39"/>
      <c r="AD637" s="39"/>
      <c r="AE637" s="39"/>
      <c r="AF637" s="39"/>
      <c r="AG637" s="39"/>
      <c r="AH637" s="39"/>
      <c r="AI637" s="39"/>
      <c r="AJ637" s="39"/>
      <c r="AK637" s="39"/>
      <c r="AL637" s="39"/>
      <c r="AM637" s="39"/>
      <c r="AN637" s="39"/>
      <c r="AO637" s="39"/>
      <c r="AP637" s="39"/>
      <c r="AQ637" s="39"/>
      <c r="AR637" s="39"/>
      <c r="AS637" s="39"/>
      <c r="AT637" s="39"/>
      <c r="AU637" s="39"/>
      <c r="AV637" s="39"/>
      <c r="AW637" s="39"/>
      <c r="AX637" s="39"/>
      <c r="AY637" s="39"/>
      <c r="AZ637" s="39"/>
    </row>
    <row r="638" spans="27:52" ht="28.8" x14ac:dyDescent="0.55000000000000004">
      <c r="AA638" s="39"/>
      <c r="AB638" s="39"/>
      <c r="AC638" s="39"/>
      <c r="AD638" s="39"/>
      <c r="AE638" s="39"/>
      <c r="AF638" s="39"/>
      <c r="AG638" s="39"/>
      <c r="AH638" s="39"/>
      <c r="AI638" s="39"/>
      <c r="AJ638" s="39"/>
      <c r="AK638" s="39"/>
      <c r="AL638" s="39"/>
      <c r="AM638" s="39"/>
      <c r="AN638" s="39"/>
      <c r="AO638" s="39"/>
      <c r="AP638" s="39"/>
      <c r="AQ638" s="39"/>
      <c r="AR638" s="39"/>
      <c r="AS638" s="39"/>
      <c r="AT638" s="39"/>
      <c r="AU638" s="39"/>
      <c r="AV638" s="39"/>
      <c r="AW638" s="39"/>
      <c r="AX638" s="39"/>
      <c r="AY638" s="39"/>
      <c r="AZ638" s="39"/>
    </row>
    <row r="639" spans="27:52" ht="28.8" x14ac:dyDescent="0.55000000000000004">
      <c r="AA639" s="39"/>
      <c r="AB639" s="39"/>
      <c r="AC639" s="39"/>
      <c r="AD639" s="39"/>
      <c r="AE639" s="39"/>
      <c r="AF639" s="39"/>
      <c r="AG639" s="39"/>
      <c r="AH639" s="39"/>
      <c r="AI639" s="39"/>
      <c r="AJ639" s="39"/>
      <c r="AK639" s="39"/>
      <c r="AL639" s="39"/>
      <c r="AM639" s="39"/>
      <c r="AN639" s="39"/>
      <c r="AO639" s="39"/>
      <c r="AP639" s="39"/>
      <c r="AQ639" s="39"/>
      <c r="AR639" s="39"/>
      <c r="AS639" s="39"/>
      <c r="AT639" s="39"/>
      <c r="AU639" s="39"/>
      <c r="AV639" s="39"/>
      <c r="AW639" s="39"/>
      <c r="AX639" s="39"/>
      <c r="AY639" s="39"/>
      <c r="AZ639" s="39"/>
    </row>
    <row r="640" spans="27:52" ht="28.8" x14ac:dyDescent="0.55000000000000004">
      <c r="AA640" s="39"/>
      <c r="AB640" s="39"/>
      <c r="AC640" s="39"/>
      <c r="AD640" s="39"/>
      <c r="AE640" s="39"/>
      <c r="AF640" s="39"/>
      <c r="AG640" s="39"/>
      <c r="AH640" s="39"/>
      <c r="AI640" s="39"/>
      <c r="AJ640" s="39"/>
      <c r="AK640" s="39"/>
      <c r="AL640" s="39"/>
      <c r="AM640" s="39"/>
      <c r="AN640" s="39"/>
      <c r="AO640" s="39"/>
      <c r="AP640" s="39"/>
      <c r="AQ640" s="39"/>
      <c r="AR640" s="39"/>
      <c r="AS640" s="39"/>
      <c r="AT640" s="39"/>
      <c r="AU640" s="39"/>
      <c r="AV640" s="39"/>
      <c r="AW640" s="39"/>
      <c r="AX640" s="39"/>
      <c r="AY640" s="39"/>
      <c r="AZ640" s="39"/>
    </row>
    <row r="641" spans="27:52" ht="28.8" x14ac:dyDescent="0.55000000000000004">
      <c r="AA641" s="39"/>
      <c r="AB641" s="39"/>
      <c r="AC641" s="39"/>
      <c r="AD641" s="39"/>
      <c r="AE641" s="39"/>
      <c r="AF641" s="39"/>
      <c r="AG641" s="39"/>
      <c r="AH641" s="39"/>
      <c r="AI641" s="39"/>
      <c r="AJ641" s="39"/>
      <c r="AK641" s="39"/>
      <c r="AL641" s="39"/>
      <c r="AM641" s="39"/>
      <c r="AN641" s="39"/>
      <c r="AO641" s="39"/>
      <c r="AP641" s="39"/>
      <c r="AQ641" s="39"/>
      <c r="AR641" s="39"/>
      <c r="AS641" s="39"/>
      <c r="AT641" s="39"/>
      <c r="AU641" s="39"/>
      <c r="AV641" s="39"/>
      <c r="AW641" s="39"/>
      <c r="AX641" s="39"/>
      <c r="AY641" s="39"/>
      <c r="AZ641" s="39"/>
    </row>
    <row r="642" spans="27:52" ht="28.8" x14ac:dyDescent="0.55000000000000004">
      <c r="AA642" s="39"/>
      <c r="AB642" s="39"/>
      <c r="AC642" s="39"/>
      <c r="AD642" s="39"/>
      <c r="AE642" s="39"/>
      <c r="AF642" s="39"/>
      <c r="AG642" s="39"/>
      <c r="AH642" s="39"/>
      <c r="AI642" s="39"/>
      <c r="AJ642" s="39"/>
      <c r="AK642" s="39"/>
      <c r="AL642" s="39"/>
      <c r="AM642" s="39"/>
      <c r="AN642" s="39"/>
      <c r="AO642" s="39"/>
      <c r="AP642" s="39"/>
      <c r="AQ642" s="39"/>
      <c r="AR642" s="39"/>
      <c r="AS642" s="39"/>
      <c r="AT642" s="39"/>
      <c r="AU642" s="39"/>
      <c r="AV642" s="39"/>
      <c r="AW642" s="39"/>
      <c r="AX642" s="39"/>
      <c r="AY642" s="39"/>
      <c r="AZ642" s="39"/>
    </row>
    <row r="643" spans="27:52" ht="28.8" x14ac:dyDescent="0.55000000000000004">
      <c r="AA643" s="39"/>
      <c r="AB643" s="39"/>
      <c r="AC643" s="39"/>
      <c r="AD643" s="39"/>
      <c r="AE643" s="39"/>
      <c r="AF643" s="39"/>
      <c r="AG643" s="39"/>
      <c r="AH643" s="39"/>
      <c r="AI643" s="39"/>
      <c r="AJ643" s="39"/>
      <c r="AK643" s="39"/>
      <c r="AL643" s="39"/>
      <c r="AM643" s="39"/>
      <c r="AN643" s="39"/>
      <c r="AO643" s="39"/>
      <c r="AP643" s="39"/>
      <c r="AQ643" s="39"/>
      <c r="AR643" s="39"/>
      <c r="AS643" s="39"/>
      <c r="AT643" s="39"/>
      <c r="AU643" s="39"/>
      <c r="AV643" s="39"/>
      <c r="AW643" s="39"/>
      <c r="AX643" s="39"/>
      <c r="AY643" s="39"/>
      <c r="AZ643" s="39"/>
    </row>
    <row r="644" spans="27:52" ht="28.8" x14ac:dyDescent="0.55000000000000004">
      <c r="AA644" s="39"/>
      <c r="AB644" s="39"/>
      <c r="AC644" s="39"/>
      <c r="AD644" s="39"/>
      <c r="AE644" s="39"/>
      <c r="AF644" s="39"/>
      <c r="AG644" s="39"/>
      <c r="AH644" s="39"/>
      <c r="AI644" s="39"/>
      <c r="AJ644" s="39"/>
      <c r="AK644" s="39"/>
      <c r="AL644" s="39"/>
      <c r="AM644" s="39"/>
      <c r="AN644" s="39"/>
      <c r="AO644" s="39"/>
      <c r="AP644" s="39"/>
      <c r="AQ644" s="39"/>
      <c r="AR644" s="39"/>
      <c r="AS644" s="39"/>
      <c r="AT644" s="39"/>
      <c r="AU644" s="39"/>
      <c r="AV644" s="39"/>
      <c r="AW644" s="39"/>
      <c r="AX644" s="39"/>
      <c r="AY644" s="39"/>
      <c r="AZ644" s="39"/>
    </row>
    <row r="645" spans="27:52" ht="28.8" x14ac:dyDescent="0.55000000000000004">
      <c r="AA645" s="39"/>
      <c r="AB645" s="39"/>
      <c r="AC645" s="39"/>
      <c r="AD645" s="39"/>
      <c r="AE645" s="39"/>
      <c r="AF645" s="39"/>
      <c r="AG645" s="39"/>
      <c r="AH645" s="39"/>
      <c r="AI645" s="39"/>
      <c r="AJ645" s="39"/>
      <c r="AK645" s="39"/>
      <c r="AL645" s="39"/>
      <c r="AM645" s="39"/>
      <c r="AN645" s="39"/>
      <c r="AO645" s="39"/>
      <c r="AP645" s="39"/>
      <c r="AQ645" s="39"/>
      <c r="AR645" s="39"/>
      <c r="AS645" s="39"/>
      <c r="AT645" s="39"/>
      <c r="AU645" s="39"/>
      <c r="AV645" s="39"/>
      <c r="AW645" s="39"/>
      <c r="AX645" s="39"/>
      <c r="AY645" s="39"/>
      <c r="AZ645" s="39"/>
    </row>
    <row r="646" spans="27:52" ht="28.8" x14ac:dyDescent="0.55000000000000004">
      <c r="AA646" s="39"/>
      <c r="AB646" s="39"/>
      <c r="AC646" s="39"/>
      <c r="AD646" s="39"/>
      <c r="AE646" s="39"/>
      <c r="AF646" s="39"/>
      <c r="AG646" s="39"/>
      <c r="AH646" s="39"/>
      <c r="AI646" s="39"/>
      <c r="AJ646" s="39"/>
      <c r="AK646" s="39"/>
      <c r="AL646" s="39"/>
      <c r="AM646" s="39"/>
      <c r="AN646" s="39"/>
      <c r="AO646" s="39"/>
      <c r="AP646" s="39"/>
      <c r="AQ646" s="39"/>
      <c r="AR646" s="39"/>
      <c r="AS646" s="39"/>
      <c r="AT646" s="39"/>
      <c r="AU646" s="39"/>
      <c r="AV646" s="39"/>
      <c r="AW646" s="39"/>
      <c r="AX646" s="39"/>
      <c r="AY646" s="39"/>
      <c r="AZ646" s="39"/>
    </row>
    <row r="647" spans="27:52" ht="28.8" x14ac:dyDescent="0.55000000000000004">
      <c r="AA647" s="39"/>
      <c r="AB647" s="39"/>
      <c r="AC647" s="39"/>
      <c r="AD647" s="39"/>
      <c r="AE647" s="39"/>
      <c r="AF647" s="39"/>
      <c r="AG647" s="39"/>
      <c r="AH647" s="39"/>
      <c r="AI647" s="39"/>
      <c r="AJ647" s="39"/>
      <c r="AK647" s="39"/>
      <c r="AL647" s="39"/>
      <c r="AM647" s="39"/>
      <c r="AN647" s="39"/>
      <c r="AO647" s="39"/>
      <c r="AP647" s="39"/>
      <c r="AQ647" s="39"/>
      <c r="AR647" s="39"/>
      <c r="AS647" s="39"/>
      <c r="AT647" s="39"/>
      <c r="AU647" s="39"/>
      <c r="AV647" s="39"/>
      <c r="AW647" s="39"/>
      <c r="AX647" s="39"/>
      <c r="AY647" s="39"/>
      <c r="AZ647" s="39"/>
    </row>
    <row r="648" spans="27:52" ht="28.8" x14ac:dyDescent="0.55000000000000004">
      <c r="AA648" s="39"/>
      <c r="AB648" s="39"/>
      <c r="AC648" s="39"/>
      <c r="AD648" s="39"/>
      <c r="AE648" s="39"/>
      <c r="AF648" s="39"/>
      <c r="AG648" s="39"/>
      <c r="AH648" s="39"/>
      <c r="AI648" s="39"/>
      <c r="AJ648" s="39"/>
      <c r="AK648" s="39"/>
      <c r="AL648" s="39"/>
      <c r="AM648" s="39"/>
      <c r="AN648" s="39"/>
      <c r="AO648" s="39"/>
      <c r="AP648" s="39"/>
      <c r="AQ648" s="39"/>
      <c r="AR648" s="39"/>
      <c r="AS648" s="39"/>
      <c r="AT648" s="39"/>
      <c r="AU648" s="39"/>
      <c r="AV648" s="39"/>
      <c r="AW648" s="39"/>
      <c r="AX648" s="39"/>
      <c r="AY648" s="39"/>
      <c r="AZ648" s="39"/>
    </row>
    <row r="649" spans="27:52" ht="28.8" x14ac:dyDescent="0.55000000000000004">
      <c r="AA649" s="39"/>
      <c r="AB649" s="39"/>
      <c r="AC649" s="39"/>
      <c r="AD649" s="39"/>
      <c r="AE649" s="39"/>
      <c r="AF649" s="39"/>
      <c r="AG649" s="39"/>
      <c r="AH649" s="39"/>
      <c r="AI649" s="39"/>
      <c r="AJ649" s="39"/>
      <c r="AK649" s="39"/>
      <c r="AL649" s="39"/>
      <c r="AM649" s="39"/>
      <c r="AN649" s="39"/>
      <c r="AO649" s="39"/>
      <c r="AP649" s="39"/>
      <c r="AQ649" s="39"/>
      <c r="AR649" s="39"/>
      <c r="AS649" s="39"/>
      <c r="AT649" s="39"/>
      <c r="AU649" s="39"/>
      <c r="AV649" s="39"/>
      <c r="AW649" s="39"/>
      <c r="AX649" s="39"/>
      <c r="AY649" s="39"/>
      <c r="AZ649" s="39"/>
    </row>
    <row r="650" spans="27:52" ht="28.8" x14ac:dyDescent="0.55000000000000004">
      <c r="AA650" s="39"/>
      <c r="AB650" s="39"/>
      <c r="AC650" s="39"/>
      <c r="AD650" s="39"/>
      <c r="AE650" s="39"/>
      <c r="AF650" s="39"/>
      <c r="AG650" s="39"/>
      <c r="AH650" s="39"/>
      <c r="AI650" s="39"/>
      <c r="AJ650" s="39"/>
      <c r="AK650" s="39"/>
      <c r="AL650" s="39"/>
      <c r="AM650" s="39"/>
      <c r="AN650" s="39"/>
      <c r="AO650" s="39"/>
      <c r="AP650" s="39"/>
      <c r="AQ650" s="39"/>
      <c r="AR650" s="39"/>
      <c r="AS650" s="39"/>
      <c r="AT650" s="39"/>
      <c r="AU650" s="39"/>
      <c r="AV650" s="39"/>
      <c r="AW650" s="39"/>
      <c r="AX650" s="39"/>
      <c r="AY650" s="39"/>
      <c r="AZ650" s="39"/>
    </row>
    <row r="651" spans="27:52" ht="28.8" x14ac:dyDescent="0.55000000000000004">
      <c r="AA651" s="39"/>
      <c r="AB651" s="39"/>
      <c r="AC651" s="39"/>
      <c r="AD651" s="39"/>
      <c r="AE651" s="39"/>
      <c r="AF651" s="39"/>
      <c r="AG651" s="39"/>
      <c r="AH651" s="39"/>
      <c r="AI651" s="39"/>
      <c r="AJ651" s="39"/>
      <c r="AK651" s="39"/>
      <c r="AL651" s="39"/>
      <c r="AM651" s="39"/>
      <c r="AN651" s="39"/>
      <c r="AO651" s="39"/>
      <c r="AP651" s="39"/>
      <c r="AQ651" s="39"/>
      <c r="AR651" s="39"/>
      <c r="AS651" s="39"/>
      <c r="AT651" s="39"/>
      <c r="AU651" s="39"/>
      <c r="AV651" s="39"/>
      <c r="AW651" s="39"/>
      <c r="AX651" s="39"/>
      <c r="AY651" s="39"/>
      <c r="AZ651" s="39"/>
    </row>
    <row r="652" spans="27:52" ht="28.8" x14ac:dyDescent="0.55000000000000004">
      <c r="AA652" s="39"/>
      <c r="AB652" s="39"/>
      <c r="AC652" s="39"/>
      <c r="AD652" s="39"/>
      <c r="AE652" s="39"/>
      <c r="AF652" s="39"/>
      <c r="AG652" s="39"/>
      <c r="AH652" s="39"/>
      <c r="AI652" s="39"/>
      <c r="AJ652" s="39"/>
      <c r="AK652" s="39"/>
      <c r="AL652" s="39"/>
      <c r="AM652" s="39"/>
      <c r="AN652" s="39"/>
      <c r="AO652" s="39"/>
      <c r="AP652" s="39"/>
      <c r="AQ652" s="39"/>
      <c r="AR652" s="39"/>
      <c r="AS652" s="39"/>
      <c r="AT652" s="39"/>
      <c r="AU652" s="39"/>
      <c r="AV652" s="39"/>
      <c r="AW652" s="39"/>
      <c r="AX652" s="39"/>
      <c r="AY652" s="39"/>
      <c r="AZ652" s="39"/>
    </row>
    <row r="653" spans="27:52" ht="28.8" x14ac:dyDescent="0.55000000000000004">
      <c r="AA653" s="39"/>
      <c r="AB653" s="39"/>
      <c r="AC653" s="39"/>
      <c r="AD653" s="39"/>
      <c r="AE653" s="39"/>
      <c r="AF653" s="39"/>
      <c r="AG653" s="39"/>
      <c r="AH653" s="39"/>
      <c r="AI653" s="39"/>
      <c r="AJ653" s="39"/>
      <c r="AK653" s="39"/>
      <c r="AL653" s="39"/>
      <c r="AM653" s="39"/>
      <c r="AN653" s="39"/>
      <c r="AO653" s="39"/>
      <c r="AP653" s="39"/>
      <c r="AQ653" s="39"/>
      <c r="AR653" s="39"/>
      <c r="AS653" s="39"/>
      <c r="AT653" s="39"/>
      <c r="AU653" s="39"/>
      <c r="AV653" s="39"/>
      <c r="AW653" s="39"/>
      <c r="AX653" s="39"/>
      <c r="AY653" s="39"/>
      <c r="AZ653" s="39"/>
    </row>
    <row r="654" spans="27:52" ht="28.8" x14ac:dyDescent="0.55000000000000004">
      <c r="AA654" s="39"/>
      <c r="AB654" s="39"/>
      <c r="AC654" s="39"/>
      <c r="AD654" s="39"/>
      <c r="AE654" s="39"/>
      <c r="AF654" s="39"/>
      <c r="AG654" s="39"/>
      <c r="AH654" s="39"/>
      <c r="AI654" s="39"/>
      <c r="AJ654" s="39"/>
      <c r="AK654" s="39"/>
      <c r="AL654" s="39"/>
      <c r="AM654" s="39"/>
      <c r="AN654" s="39"/>
      <c r="AO654" s="39"/>
      <c r="AP654" s="39"/>
      <c r="AQ654" s="39"/>
      <c r="AR654" s="39"/>
      <c r="AS654" s="39"/>
      <c r="AT654" s="39"/>
      <c r="AU654" s="39"/>
      <c r="AV654" s="39"/>
      <c r="AW654" s="39"/>
      <c r="AX654" s="39"/>
      <c r="AY654" s="39"/>
      <c r="AZ654" s="39"/>
    </row>
    <row r="655" spans="27:52" ht="28.8" x14ac:dyDescent="0.55000000000000004">
      <c r="AA655" s="39"/>
      <c r="AB655" s="39"/>
      <c r="AC655" s="39"/>
      <c r="AD655" s="39"/>
      <c r="AE655" s="39"/>
      <c r="AF655" s="39"/>
      <c r="AG655" s="39"/>
      <c r="AH655" s="39"/>
      <c r="AI655" s="39"/>
      <c r="AJ655" s="39"/>
      <c r="AK655" s="39"/>
      <c r="AL655" s="39"/>
      <c r="AM655" s="39"/>
      <c r="AN655" s="39"/>
      <c r="AO655" s="39"/>
      <c r="AP655" s="39"/>
      <c r="AQ655" s="39"/>
      <c r="AR655" s="39"/>
      <c r="AS655" s="39"/>
      <c r="AT655" s="39"/>
      <c r="AU655" s="39"/>
      <c r="AV655" s="39"/>
      <c r="AW655" s="39"/>
      <c r="AX655" s="39"/>
      <c r="AY655" s="39"/>
      <c r="AZ655" s="39"/>
    </row>
    <row r="656" spans="27:52" ht="28.8" x14ac:dyDescent="0.55000000000000004">
      <c r="AA656" s="39"/>
      <c r="AB656" s="39"/>
      <c r="AC656" s="39"/>
      <c r="AD656" s="39"/>
      <c r="AE656" s="39"/>
      <c r="AF656" s="39"/>
      <c r="AG656" s="39"/>
      <c r="AH656" s="39"/>
      <c r="AI656" s="39"/>
      <c r="AJ656" s="39"/>
      <c r="AK656" s="39"/>
      <c r="AL656" s="39"/>
      <c r="AM656" s="39"/>
      <c r="AN656" s="39"/>
      <c r="AO656" s="39"/>
      <c r="AP656" s="39"/>
      <c r="AQ656" s="39"/>
      <c r="AR656" s="39"/>
      <c r="AS656" s="39"/>
      <c r="AT656" s="39"/>
      <c r="AU656" s="39"/>
      <c r="AV656" s="39"/>
      <c r="AW656" s="39"/>
      <c r="AX656" s="39"/>
      <c r="AY656" s="39"/>
      <c r="AZ656" s="39"/>
    </row>
    <row r="657" spans="27:52" ht="28.8" x14ac:dyDescent="0.55000000000000004">
      <c r="AA657" s="39"/>
      <c r="AB657" s="39"/>
      <c r="AC657" s="39"/>
      <c r="AD657" s="39"/>
      <c r="AE657" s="39"/>
      <c r="AF657" s="39"/>
      <c r="AG657" s="39"/>
      <c r="AH657" s="39"/>
      <c r="AI657" s="39"/>
      <c r="AJ657" s="39"/>
      <c r="AK657" s="39"/>
      <c r="AL657" s="39"/>
      <c r="AM657" s="39"/>
      <c r="AN657" s="39"/>
      <c r="AO657" s="39"/>
      <c r="AP657" s="39"/>
      <c r="AQ657" s="39"/>
      <c r="AR657" s="39"/>
      <c r="AS657" s="39"/>
      <c r="AT657" s="39"/>
      <c r="AU657" s="39"/>
      <c r="AV657" s="39"/>
      <c r="AW657" s="39"/>
      <c r="AX657" s="39"/>
      <c r="AY657" s="39"/>
      <c r="AZ657" s="39"/>
    </row>
    <row r="658" spans="27:52" ht="28.8" x14ac:dyDescent="0.55000000000000004">
      <c r="AA658" s="39"/>
      <c r="AB658" s="39"/>
      <c r="AC658" s="39"/>
      <c r="AD658" s="39"/>
      <c r="AE658" s="39"/>
      <c r="AF658" s="39"/>
      <c r="AG658" s="39"/>
      <c r="AH658" s="39"/>
      <c r="AI658" s="39"/>
      <c r="AJ658" s="39"/>
      <c r="AK658" s="39"/>
      <c r="AL658" s="39"/>
      <c r="AM658" s="39"/>
      <c r="AN658" s="39"/>
      <c r="AO658" s="39"/>
      <c r="AP658" s="39"/>
      <c r="AQ658" s="39"/>
      <c r="AR658" s="39"/>
      <c r="AS658" s="39"/>
      <c r="AT658" s="39"/>
      <c r="AU658" s="39"/>
      <c r="AV658" s="39"/>
      <c r="AW658" s="39"/>
      <c r="AX658" s="39"/>
      <c r="AY658" s="39"/>
      <c r="AZ658" s="39"/>
    </row>
    <row r="659" spans="27:52" ht="28.8" x14ac:dyDescent="0.55000000000000004">
      <c r="AA659" s="39"/>
      <c r="AB659" s="39"/>
      <c r="AC659" s="39"/>
      <c r="AD659" s="39"/>
      <c r="AE659" s="39"/>
      <c r="AF659" s="39"/>
      <c r="AG659" s="39"/>
      <c r="AH659" s="39"/>
      <c r="AI659" s="39"/>
      <c r="AJ659" s="39"/>
      <c r="AK659" s="39"/>
      <c r="AL659" s="39"/>
      <c r="AM659" s="39"/>
      <c r="AN659" s="39"/>
      <c r="AO659" s="39"/>
      <c r="AP659" s="39"/>
      <c r="AQ659" s="39"/>
      <c r="AR659" s="39"/>
      <c r="AS659" s="39"/>
      <c r="AT659" s="39"/>
      <c r="AU659" s="39"/>
      <c r="AV659" s="39"/>
      <c r="AW659" s="39"/>
      <c r="AX659" s="39"/>
      <c r="AY659" s="39"/>
      <c r="AZ659" s="39"/>
    </row>
    <row r="660" spans="27:52" ht="28.8" x14ac:dyDescent="0.55000000000000004">
      <c r="AA660" s="39"/>
      <c r="AB660" s="39"/>
      <c r="AC660" s="39"/>
      <c r="AD660" s="39"/>
      <c r="AE660" s="39"/>
      <c r="AF660" s="39"/>
      <c r="AG660" s="39"/>
      <c r="AH660" s="39"/>
      <c r="AI660" s="39"/>
      <c r="AJ660" s="39"/>
      <c r="AK660" s="39"/>
      <c r="AL660" s="39"/>
      <c r="AM660" s="39"/>
      <c r="AN660" s="39"/>
      <c r="AO660" s="39"/>
      <c r="AP660" s="39"/>
      <c r="AQ660" s="39"/>
      <c r="AR660" s="39"/>
      <c r="AS660" s="39"/>
      <c r="AT660" s="39"/>
      <c r="AU660" s="39"/>
      <c r="AV660" s="39"/>
      <c r="AW660" s="39"/>
      <c r="AX660" s="39"/>
      <c r="AY660" s="39"/>
      <c r="AZ660" s="39"/>
    </row>
    <row r="661" spans="27:52" ht="28.8" x14ac:dyDescent="0.55000000000000004">
      <c r="AA661" s="39"/>
      <c r="AB661" s="39"/>
      <c r="AC661" s="39"/>
      <c r="AD661" s="39"/>
      <c r="AE661" s="39"/>
      <c r="AF661" s="39"/>
      <c r="AG661" s="39"/>
      <c r="AH661" s="39"/>
      <c r="AI661" s="39"/>
      <c r="AJ661" s="39"/>
      <c r="AK661" s="39"/>
      <c r="AL661" s="39"/>
      <c r="AM661" s="39"/>
      <c r="AN661" s="39"/>
      <c r="AO661" s="39"/>
      <c r="AP661" s="39"/>
      <c r="AQ661" s="39"/>
      <c r="AR661" s="39"/>
      <c r="AS661" s="39"/>
      <c r="AT661" s="39"/>
      <c r="AU661" s="39"/>
      <c r="AV661" s="39"/>
      <c r="AW661" s="39"/>
      <c r="AX661" s="39"/>
      <c r="AY661" s="39"/>
      <c r="AZ661" s="39"/>
    </row>
    <row r="662" spans="27:52" ht="28.8" x14ac:dyDescent="0.55000000000000004">
      <c r="AA662" s="39"/>
      <c r="AB662" s="39"/>
      <c r="AC662" s="39"/>
      <c r="AD662" s="39"/>
      <c r="AE662" s="39"/>
      <c r="AF662" s="39"/>
      <c r="AG662" s="39"/>
      <c r="AH662" s="39"/>
      <c r="AI662" s="39"/>
      <c r="AJ662" s="39"/>
      <c r="AK662" s="39"/>
      <c r="AL662" s="39"/>
      <c r="AM662" s="39"/>
      <c r="AN662" s="39"/>
      <c r="AO662" s="39"/>
      <c r="AP662" s="39"/>
      <c r="AQ662" s="39"/>
      <c r="AR662" s="39"/>
      <c r="AS662" s="39"/>
      <c r="AT662" s="39"/>
      <c r="AU662" s="39"/>
      <c r="AV662" s="39"/>
      <c r="AW662" s="39"/>
      <c r="AX662" s="39"/>
      <c r="AY662" s="39"/>
      <c r="AZ662" s="39"/>
    </row>
    <row r="663" spans="27:52" ht="28.8" x14ac:dyDescent="0.55000000000000004">
      <c r="AA663" s="39"/>
      <c r="AB663" s="39"/>
      <c r="AC663" s="39"/>
      <c r="AD663" s="39"/>
      <c r="AE663" s="39"/>
      <c r="AF663" s="39"/>
      <c r="AG663" s="39"/>
      <c r="AH663" s="39"/>
      <c r="AI663" s="39"/>
      <c r="AJ663" s="39"/>
      <c r="AK663" s="39"/>
      <c r="AL663" s="39"/>
      <c r="AM663" s="39"/>
      <c r="AN663" s="39"/>
      <c r="AO663" s="39"/>
      <c r="AP663" s="39"/>
      <c r="AQ663" s="39"/>
      <c r="AR663" s="39"/>
      <c r="AS663" s="39"/>
      <c r="AT663" s="39"/>
      <c r="AU663" s="39"/>
      <c r="AV663" s="39"/>
      <c r="AW663" s="39"/>
      <c r="AX663" s="39"/>
      <c r="AY663" s="39"/>
      <c r="AZ663" s="39"/>
    </row>
    <row r="664" spans="27:52" ht="28.8" x14ac:dyDescent="0.55000000000000004">
      <c r="AA664" s="39"/>
      <c r="AB664" s="39"/>
      <c r="AC664" s="39"/>
      <c r="AD664" s="39"/>
      <c r="AE664" s="39"/>
      <c r="AF664" s="39"/>
      <c r="AG664" s="39"/>
      <c r="AH664" s="39"/>
      <c r="AI664" s="39"/>
      <c r="AJ664" s="39"/>
      <c r="AK664" s="39"/>
      <c r="AL664" s="39"/>
      <c r="AM664" s="39"/>
      <c r="AN664" s="39"/>
      <c r="AO664" s="39"/>
      <c r="AP664" s="39"/>
      <c r="AQ664" s="39"/>
      <c r="AR664" s="39"/>
      <c r="AS664" s="39"/>
      <c r="AT664" s="39"/>
      <c r="AU664" s="39"/>
      <c r="AV664" s="39"/>
      <c r="AW664" s="39"/>
      <c r="AX664" s="39"/>
      <c r="AY664" s="39"/>
      <c r="AZ664" s="39"/>
    </row>
    <row r="665" spans="27:52" ht="28.8" x14ac:dyDescent="0.55000000000000004">
      <c r="AA665" s="39"/>
      <c r="AB665" s="39"/>
      <c r="AC665" s="39"/>
      <c r="AD665" s="39"/>
      <c r="AE665" s="39"/>
      <c r="AF665" s="39"/>
      <c r="AG665" s="39"/>
      <c r="AH665" s="39"/>
      <c r="AI665" s="39"/>
      <c r="AJ665" s="39"/>
      <c r="AK665" s="39"/>
      <c r="AL665" s="39"/>
      <c r="AM665" s="39"/>
      <c r="AN665" s="39"/>
      <c r="AO665" s="39"/>
      <c r="AP665" s="39"/>
      <c r="AQ665" s="39"/>
      <c r="AR665" s="39"/>
      <c r="AS665" s="39"/>
      <c r="AT665" s="39"/>
      <c r="AU665" s="39"/>
      <c r="AV665" s="39"/>
      <c r="AW665" s="39"/>
      <c r="AX665" s="39"/>
      <c r="AY665" s="39"/>
      <c r="AZ665" s="39"/>
    </row>
    <row r="666" spans="27:52" ht="28.8" x14ac:dyDescent="0.55000000000000004">
      <c r="AA666" s="39"/>
      <c r="AB666" s="39"/>
      <c r="AC666" s="39"/>
      <c r="AD666" s="39"/>
      <c r="AE666" s="39"/>
      <c r="AF666" s="39"/>
      <c r="AG666" s="39"/>
      <c r="AH666" s="39"/>
      <c r="AI666" s="39"/>
      <c r="AJ666" s="39"/>
      <c r="AK666" s="39"/>
      <c r="AL666" s="39"/>
      <c r="AM666" s="39"/>
      <c r="AN666" s="39"/>
      <c r="AO666" s="39"/>
      <c r="AP666" s="39"/>
      <c r="AQ666" s="39"/>
      <c r="AR666" s="39"/>
      <c r="AS666" s="39"/>
      <c r="AT666" s="39"/>
      <c r="AU666" s="39"/>
      <c r="AV666" s="39"/>
      <c r="AW666" s="39"/>
      <c r="AX666" s="39"/>
      <c r="AY666" s="39"/>
      <c r="AZ666" s="39"/>
    </row>
    <row r="667" spans="27:52" ht="28.8" x14ac:dyDescent="0.55000000000000004">
      <c r="AA667" s="39"/>
      <c r="AB667" s="39"/>
      <c r="AC667" s="39"/>
      <c r="AD667" s="39"/>
      <c r="AE667" s="39"/>
      <c r="AF667" s="39"/>
      <c r="AG667" s="39"/>
      <c r="AH667" s="39"/>
      <c r="AI667" s="39"/>
      <c r="AJ667" s="39"/>
      <c r="AK667" s="39"/>
      <c r="AL667" s="39"/>
      <c r="AM667" s="39"/>
      <c r="AN667" s="39"/>
      <c r="AO667" s="39"/>
      <c r="AP667" s="39"/>
      <c r="AQ667" s="39"/>
      <c r="AR667" s="39"/>
      <c r="AS667" s="39"/>
      <c r="AT667" s="39"/>
      <c r="AU667" s="39"/>
      <c r="AV667" s="39"/>
      <c r="AW667" s="39"/>
      <c r="AX667" s="39"/>
      <c r="AY667" s="39"/>
      <c r="AZ667" s="39"/>
    </row>
    <row r="668" spans="27:52" ht="28.8" x14ac:dyDescent="0.55000000000000004">
      <c r="AA668" s="39"/>
      <c r="AB668" s="39"/>
      <c r="AC668" s="39"/>
      <c r="AD668" s="39"/>
      <c r="AE668" s="39"/>
      <c r="AF668" s="39"/>
      <c r="AG668" s="39"/>
      <c r="AH668" s="39"/>
      <c r="AI668" s="39"/>
      <c r="AJ668" s="39"/>
      <c r="AK668" s="39"/>
      <c r="AL668" s="39"/>
      <c r="AM668" s="39"/>
      <c r="AN668" s="39"/>
      <c r="AO668" s="39"/>
      <c r="AP668" s="39"/>
      <c r="AQ668" s="39"/>
      <c r="AR668" s="39"/>
      <c r="AS668" s="39"/>
      <c r="AT668" s="39"/>
      <c r="AU668" s="39"/>
      <c r="AV668" s="39"/>
      <c r="AW668" s="39"/>
      <c r="AX668" s="39"/>
      <c r="AY668" s="39"/>
      <c r="AZ668" s="39"/>
    </row>
    <row r="669" spans="27:52" ht="28.8" x14ac:dyDescent="0.55000000000000004">
      <c r="AA669" s="39"/>
      <c r="AB669" s="39"/>
      <c r="AC669" s="39"/>
      <c r="AD669" s="39"/>
      <c r="AE669" s="39"/>
      <c r="AF669" s="39"/>
      <c r="AG669" s="39"/>
      <c r="AH669" s="39"/>
      <c r="AI669" s="39"/>
      <c r="AJ669" s="39"/>
      <c r="AK669" s="39"/>
      <c r="AL669" s="39"/>
      <c r="AM669" s="39"/>
      <c r="AN669" s="39"/>
      <c r="AO669" s="39"/>
      <c r="AP669" s="39"/>
      <c r="AQ669" s="39"/>
      <c r="AR669" s="39"/>
      <c r="AS669" s="39"/>
      <c r="AT669" s="39"/>
      <c r="AU669" s="39"/>
      <c r="AV669" s="39"/>
      <c r="AW669" s="39"/>
      <c r="AX669" s="39"/>
      <c r="AY669" s="39"/>
      <c r="AZ669" s="39"/>
    </row>
    <row r="670" spans="27:52" ht="28.8" x14ac:dyDescent="0.55000000000000004">
      <c r="AA670" s="39"/>
      <c r="AB670" s="39"/>
      <c r="AC670" s="39"/>
      <c r="AD670" s="39"/>
      <c r="AE670" s="39"/>
      <c r="AF670" s="39"/>
      <c r="AG670" s="39"/>
      <c r="AH670" s="39"/>
      <c r="AI670" s="39"/>
      <c r="AJ670" s="39"/>
      <c r="AK670" s="39"/>
      <c r="AL670" s="39"/>
      <c r="AM670" s="39"/>
      <c r="AN670" s="39"/>
      <c r="AO670" s="39"/>
      <c r="AP670" s="39"/>
      <c r="AQ670" s="39"/>
      <c r="AR670" s="39"/>
      <c r="AS670" s="39"/>
      <c r="AT670" s="39"/>
      <c r="AU670" s="39"/>
      <c r="AV670" s="39"/>
      <c r="AW670" s="39"/>
      <c r="AX670" s="39"/>
      <c r="AY670" s="39"/>
      <c r="AZ670" s="39"/>
    </row>
    <row r="671" spans="27:52" ht="28.8" x14ac:dyDescent="0.55000000000000004">
      <c r="AA671" s="39"/>
      <c r="AB671" s="39"/>
      <c r="AC671" s="39"/>
      <c r="AD671" s="39"/>
      <c r="AE671" s="39"/>
      <c r="AF671" s="39"/>
      <c r="AG671" s="39"/>
      <c r="AH671" s="39"/>
      <c r="AI671" s="39"/>
      <c r="AJ671" s="39"/>
      <c r="AK671" s="39"/>
      <c r="AL671" s="39"/>
      <c r="AM671" s="39"/>
      <c r="AN671" s="39"/>
      <c r="AO671" s="39"/>
      <c r="AP671" s="39"/>
      <c r="AQ671" s="39"/>
      <c r="AR671" s="39"/>
      <c r="AS671" s="39"/>
      <c r="AT671" s="39"/>
      <c r="AU671" s="39"/>
      <c r="AV671" s="39"/>
      <c r="AW671" s="39"/>
      <c r="AX671" s="39"/>
      <c r="AY671" s="39"/>
      <c r="AZ671" s="39"/>
    </row>
    <row r="672" spans="27:52" ht="28.8" x14ac:dyDescent="0.55000000000000004">
      <c r="AA672" s="39"/>
      <c r="AB672" s="39"/>
      <c r="AC672" s="39"/>
      <c r="AD672" s="39"/>
      <c r="AE672" s="39"/>
      <c r="AF672" s="39"/>
      <c r="AG672" s="39"/>
      <c r="AH672" s="39"/>
      <c r="AI672" s="39"/>
      <c r="AJ672" s="39"/>
      <c r="AK672" s="39"/>
      <c r="AL672" s="39"/>
      <c r="AM672" s="39"/>
      <c r="AN672" s="39"/>
      <c r="AO672" s="39"/>
      <c r="AP672" s="39"/>
      <c r="AQ672" s="39"/>
      <c r="AR672" s="39"/>
      <c r="AS672" s="39"/>
      <c r="AT672" s="39"/>
      <c r="AU672" s="39"/>
      <c r="AV672" s="39"/>
      <c r="AW672" s="39"/>
      <c r="AX672" s="39"/>
      <c r="AY672" s="39"/>
      <c r="AZ672" s="39"/>
    </row>
    <row r="673" spans="27:52" ht="28.8" x14ac:dyDescent="0.55000000000000004">
      <c r="AA673" s="39"/>
      <c r="AB673" s="39"/>
      <c r="AC673" s="39"/>
      <c r="AD673" s="39"/>
      <c r="AE673" s="39"/>
      <c r="AF673" s="39"/>
      <c r="AG673" s="39"/>
      <c r="AH673" s="39"/>
      <c r="AI673" s="39"/>
      <c r="AJ673" s="39"/>
      <c r="AK673" s="39"/>
      <c r="AL673" s="39"/>
      <c r="AM673" s="39"/>
      <c r="AN673" s="39"/>
      <c r="AO673" s="39"/>
      <c r="AP673" s="39"/>
      <c r="AQ673" s="39"/>
      <c r="AR673" s="39"/>
      <c r="AS673" s="39"/>
      <c r="AT673" s="39"/>
      <c r="AU673" s="39"/>
      <c r="AV673" s="39"/>
      <c r="AW673" s="39"/>
      <c r="AX673" s="39"/>
      <c r="AY673" s="39"/>
      <c r="AZ673" s="39"/>
    </row>
    <row r="674" spans="27:52" ht="28.8" x14ac:dyDescent="0.55000000000000004">
      <c r="AA674" s="39"/>
      <c r="AB674" s="39"/>
      <c r="AC674" s="39"/>
      <c r="AD674" s="39"/>
      <c r="AE674" s="39"/>
      <c r="AF674" s="39"/>
      <c r="AG674" s="39"/>
      <c r="AH674" s="39"/>
      <c r="AI674" s="39"/>
      <c r="AJ674" s="39"/>
      <c r="AK674" s="39"/>
      <c r="AL674" s="39"/>
      <c r="AM674" s="39"/>
      <c r="AN674" s="39"/>
      <c r="AO674" s="39"/>
      <c r="AP674" s="39"/>
      <c r="AQ674" s="39"/>
      <c r="AR674" s="39"/>
      <c r="AS674" s="39"/>
      <c r="AT674" s="39"/>
      <c r="AU674" s="39"/>
      <c r="AV674" s="39"/>
      <c r="AW674" s="39"/>
      <c r="AX674" s="39"/>
      <c r="AY674" s="39"/>
      <c r="AZ674" s="39"/>
    </row>
    <row r="675" spans="27:52" ht="28.8" x14ac:dyDescent="0.55000000000000004">
      <c r="AA675" s="39"/>
      <c r="AB675" s="39"/>
      <c r="AC675" s="39"/>
      <c r="AD675" s="39"/>
      <c r="AE675" s="39"/>
      <c r="AF675" s="39"/>
      <c r="AG675" s="39"/>
      <c r="AH675" s="39"/>
      <c r="AI675" s="39"/>
      <c r="AJ675" s="39"/>
      <c r="AK675" s="39"/>
      <c r="AL675" s="39"/>
      <c r="AM675" s="39"/>
      <c r="AN675" s="39"/>
      <c r="AO675" s="39"/>
      <c r="AP675" s="39"/>
      <c r="AQ675" s="39"/>
      <c r="AR675" s="39"/>
      <c r="AS675" s="39"/>
      <c r="AT675" s="39"/>
      <c r="AU675" s="39"/>
      <c r="AV675" s="39"/>
      <c r="AW675" s="39"/>
      <c r="AX675" s="39"/>
      <c r="AY675" s="39"/>
      <c r="AZ675" s="39"/>
    </row>
    <row r="676" spans="27:52" ht="28.8" x14ac:dyDescent="0.55000000000000004">
      <c r="AA676" s="39"/>
      <c r="AB676" s="39"/>
      <c r="AC676" s="39"/>
      <c r="AD676" s="39"/>
      <c r="AE676" s="39"/>
      <c r="AF676" s="39"/>
      <c r="AG676" s="39"/>
      <c r="AH676" s="39"/>
      <c r="AI676" s="39"/>
      <c r="AJ676" s="39"/>
      <c r="AK676" s="39"/>
      <c r="AL676" s="39"/>
      <c r="AM676" s="39"/>
      <c r="AN676" s="39"/>
      <c r="AO676" s="39"/>
      <c r="AP676" s="39"/>
      <c r="AQ676" s="39"/>
      <c r="AR676" s="39"/>
      <c r="AS676" s="39"/>
      <c r="AT676" s="39"/>
      <c r="AU676" s="39"/>
      <c r="AV676" s="39"/>
      <c r="AW676" s="39"/>
      <c r="AX676" s="39"/>
      <c r="AY676" s="39"/>
      <c r="AZ676" s="39"/>
    </row>
    <row r="677" spans="27:52" ht="28.8" x14ac:dyDescent="0.55000000000000004">
      <c r="AA677" s="39"/>
      <c r="AB677" s="39"/>
      <c r="AC677" s="39"/>
      <c r="AD677" s="39"/>
      <c r="AE677" s="39"/>
      <c r="AF677" s="39"/>
      <c r="AG677" s="39"/>
      <c r="AH677" s="39"/>
      <c r="AI677" s="39"/>
      <c r="AJ677" s="39"/>
      <c r="AK677" s="39"/>
      <c r="AL677" s="39"/>
      <c r="AM677" s="39"/>
      <c r="AN677" s="39"/>
      <c r="AO677" s="39"/>
      <c r="AP677" s="39"/>
      <c r="AQ677" s="39"/>
      <c r="AR677" s="39"/>
      <c r="AS677" s="39"/>
      <c r="AT677" s="39"/>
      <c r="AU677" s="39"/>
      <c r="AV677" s="39"/>
      <c r="AW677" s="39"/>
      <c r="AX677" s="39"/>
      <c r="AY677" s="39"/>
      <c r="AZ677" s="39"/>
    </row>
    <row r="678" spans="27:52" ht="28.8" x14ac:dyDescent="0.55000000000000004">
      <c r="AA678" s="39"/>
      <c r="AB678" s="39"/>
      <c r="AC678" s="39"/>
      <c r="AD678" s="39"/>
      <c r="AE678" s="39"/>
      <c r="AF678" s="39"/>
      <c r="AG678" s="39"/>
      <c r="AH678" s="39"/>
      <c r="AI678" s="39"/>
      <c r="AJ678" s="39"/>
      <c r="AK678" s="39"/>
      <c r="AL678" s="39"/>
      <c r="AM678" s="39"/>
      <c r="AN678" s="39"/>
      <c r="AO678" s="39"/>
      <c r="AP678" s="39"/>
      <c r="AQ678" s="39"/>
      <c r="AR678" s="39"/>
      <c r="AS678" s="39"/>
      <c r="AT678" s="39"/>
      <c r="AU678" s="39"/>
      <c r="AV678" s="39"/>
      <c r="AW678" s="39"/>
      <c r="AX678" s="39"/>
      <c r="AY678" s="39"/>
      <c r="AZ678" s="39"/>
    </row>
    <row r="679" spans="27:52" ht="28.8" x14ac:dyDescent="0.55000000000000004">
      <c r="AA679" s="39"/>
      <c r="AB679" s="39"/>
      <c r="AC679" s="39"/>
      <c r="AD679" s="39"/>
      <c r="AE679" s="39"/>
      <c r="AF679" s="39"/>
      <c r="AG679" s="39"/>
      <c r="AH679" s="39"/>
      <c r="AI679" s="39"/>
      <c r="AJ679" s="39"/>
      <c r="AK679" s="39"/>
      <c r="AL679" s="39"/>
      <c r="AM679" s="39"/>
      <c r="AN679" s="39"/>
      <c r="AO679" s="39"/>
      <c r="AP679" s="39"/>
      <c r="AQ679" s="39"/>
      <c r="AR679" s="39"/>
      <c r="AS679" s="39"/>
      <c r="AT679" s="39"/>
      <c r="AU679" s="39"/>
      <c r="AV679" s="39"/>
      <c r="AW679" s="39"/>
      <c r="AX679" s="39"/>
      <c r="AY679" s="39"/>
      <c r="AZ679" s="39"/>
    </row>
    <row r="680" spans="27:52" ht="28.8" x14ac:dyDescent="0.55000000000000004">
      <c r="AA680" s="39"/>
      <c r="AB680" s="39"/>
      <c r="AC680" s="39"/>
      <c r="AD680" s="39"/>
      <c r="AE680" s="39"/>
      <c r="AF680" s="39"/>
      <c r="AG680" s="39"/>
      <c r="AH680" s="39"/>
      <c r="AI680" s="39"/>
      <c r="AJ680" s="39"/>
      <c r="AK680" s="39"/>
      <c r="AL680" s="39"/>
      <c r="AM680" s="39"/>
      <c r="AN680" s="39"/>
      <c r="AO680" s="39"/>
      <c r="AP680" s="39"/>
      <c r="AQ680" s="39"/>
      <c r="AR680" s="39"/>
      <c r="AS680" s="39"/>
      <c r="AT680" s="39"/>
      <c r="AU680" s="39"/>
      <c r="AV680" s="39"/>
      <c r="AW680" s="39"/>
      <c r="AX680" s="39"/>
      <c r="AY680" s="39"/>
      <c r="AZ680" s="39"/>
    </row>
    <row r="681" spans="27:52" ht="28.8" x14ac:dyDescent="0.55000000000000004">
      <c r="AA681" s="39"/>
      <c r="AB681" s="39"/>
      <c r="AC681" s="39"/>
      <c r="AD681" s="39"/>
      <c r="AE681" s="39"/>
      <c r="AF681" s="39"/>
      <c r="AG681" s="39"/>
      <c r="AH681" s="39"/>
      <c r="AI681" s="39"/>
      <c r="AJ681" s="39"/>
      <c r="AK681" s="39"/>
      <c r="AL681" s="39"/>
      <c r="AM681" s="39"/>
      <c r="AN681" s="39"/>
      <c r="AO681" s="39"/>
      <c r="AP681" s="39"/>
      <c r="AQ681" s="39"/>
      <c r="AR681" s="39"/>
      <c r="AS681" s="39"/>
      <c r="AT681" s="39"/>
      <c r="AU681" s="39"/>
      <c r="AV681" s="39"/>
      <c r="AW681" s="39"/>
      <c r="AX681" s="39"/>
      <c r="AY681" s="39"/>
      <c r="AZ681" s="39"/>
    </row>
    <row r="682" spans="27:52" ht="28.8" x14ac:dyDescent="0.55000000000000004">
      <c r="AA682" s="39"/>
      <c r="AB682" s="39"/>
      <c r="AC682" s="39"/>
      <c r="AD682" s="39"/>
      <c r="AE682" s="39"/>
      <c r="AF682" s="39"/>
      <c r="AG682" s="39"/>
      <c r="AH682" s="39"/>
      <c r="AI682" s="39"/>
      <c r="AJ682" s="39"/>
      <c r="AK682" s="39"/>
      <c r="AL682" s="39"/>
      <c r="AM682" s="39"/>
      <c r="AN682" s="39"/>
      <c r="AO682" s="39"/>
      <c r="AP682" s="39"/>
      <c r="AQ682" s="39"/>
      <c r="AR682" s="39"/>
      <c r="AS682" s="39"/>
      <c r="AT682" s="39"/>
      <c r="AU682" s="39"/>
      <c r="AV682" s="39"/>
      <c r="AW682" s="39"/>
      <c r="AX682" s="39"/>
      <c r="AY682" s="39"/>
      <c r="AZ682" s="39"/>
    </row>
    <row r="683" spans="27:52" ht="28.8" x14ac:dyDescent="0.55000000000000004">
      <c r="AA683" s="39"/>
      <c r="AB683" s="39"/>
      <c r="AC683" s="39"/>
      <c r="AD683" s="39"/>
      <c r="AE683" s="39"/>
      <c r="AF683" s="39"/>
      <c r="AG683" s="39"/>
      <c r="AH683" s="39"/>
      <c r="AI683" s="39"/>
      <c r="AJ683" s="39"/>
      <c r="AK683" s="39"/>
      <c r="AL683" s="39"/>
      <c r="AM683" s="39"/>
      <c r="AN683" s="39"/>
      <c r="AO683" s="39"/>
      <c r="AP683" s="39"/>
      <c r="AQ683" s="39"/>
      <c r="AR683" s="39"/>
      <c r="AS683" s="39"/>
      <c r="AT683" s="39"/>
      <c r="AU683" s="39"/>
      <c r="AV683" s="39"/>
      <c r="AW683" s="39"/>
      <c r="AX683" s="39"/>
      <c r="AY683" s="39"/>
      <c r="AZ683" s="39"/>
    </row>
    <row r="684" spans="27:52" ht="28.8" x14ac:dyDescent="0.55000000000000004">
      <c r="AA684" s="39"/>
      <c r="AB684" s="39"/>
      <c r="AC684" s="39"/>
      <c r="AD684" s="39"/>
      <c r="AE684" s="39"/>
      <c r="AF684" s="39"/>
      <c r="AG684" s="39"/>
      <c r="AH684" s="39"/>
      <c r="AI684" s="39"/>
      <c r="AJ684" s="39"/>
      <c r="AK684" s="39"/>
      <c r="AL684" s="39"/>
      <c r="AM684" s="39"/>
      <c r="AN684" s="39"/>
      <c r="AO684" s="39"/>
      <c r="AP684" s="39"/>
      <c r="AQ684" s="39"/>
      <c r="AR684" s="39"/>
      <c r="AS684" s="39"/>
      <c r="AT684" s="39"/>
      <c r="AU684" s="39"/>
      <c r="AV684" s="39"/>
      <c r="AW684" s="39"/>
      <c r="AX684" s="39"/>
      <c r="AY684" s="39"/>
      <c r="AZ684" s="39"/>
    </row>
    <row r="685" spans="27:52" ht="28.8" x14ac:dyDescent="0.55000000000000004">
      <c r="AA685" s="39"/>
      <c r="AB685" s="39"/>
      <c r="AC685" s="39"/>
      <c r="AD685" s="39"/>
      <c r="AE685" s="39"/>
      <c r="AF685" s="39"/>
      <c r="AG685" s="39"/>
      <c r="AH685" s="39"/>
      <c r="AI685" s="39"/>
      <c r="AJ685" s="39"/>
      <c r="AK685" s="39"/>
      <c r="AL685" s="39"/>
      <c r="AM685" s="39"/>
      <c r="AN685" s="39"/>
      <c r="AO685" s="39"/>
      <c r="AP685" s="39"/>
      <c r="AQ685" s="39"/>
      <c r="AR685" s="39"/>
      <c r="AS685" s="39"/>
      <c r="AT685" s="39"/>
      <c r="AU685" s="39"/>
      <c r="AV685" s="39"/>
      <c r="AW685" s="39"/>
      <c r="AX685" s="39"/>
      <c r="AY685" s="39"/>
      <c r="AZ685" s="39"/>
    </row>
    <row r="686" spans="27:52" ht="28.8" x14ac:dyDescent="0.55000000000000004">
      <c r="AA686" s="39"/>
      <c r="AB686" s="39"/>
      <c r="AC686" s="39"/>
      <c r="AD686" s="39"/>
      <c r="AE686" s="39"/>
      <c r="AF686" s="39"/>
      <c r="AG686" s="39"/>
      <c r="AH686" s="39"/>
      <c r="AI686" s="39"/>
      <c r="AJ686" s="39"/>
      <c r="AK686" s="39"/>
      <c r="AL686" s="39"/>
      <c r="AM686" s="39"/>
      <c r="AN686" s="39"/>
      <c r="AO686" s="39"/>
      <c r="AP686" s="39"/>
      <c r="AQ686" s="39"/>
      <c r="AR686" s="39"/>
      <c r="AS686" s="39"/>
      <c r="AT686" s="39"/>
      <c r="AU686" s="39"/>
      <c r="AV686" s="39"/>
      <c r="AW686" s="39"/>
      <c r="AX686" s="39"/>
      <c r="AY686" s="39"/>
      <c r="AZ686" s="39"/>
    </row>
    <row r="687" spans="27:52" ht="28.8" x14ac:dyDescent="0.55000000000000004">
      <c r="AA687" s="39"/>
      <c r="AB687" s="39"/>
      <c r="AC687" s="39"/>
      <c r="AD687" s="39"/>
      <c r="AE687" s="39"/>
      <c r="AF687" s="39"/>
      <c r="AG687" s="39"/>
      <c r="AH687" s="39"/>
      <c r="AI687" s="39"/>
      <c r="AJ687" s="39"/>
      <c r="AK687" s="39"/>
      <c r="AL687" s="39"/>
      <c r="AM687" s="39"/>
      <c r="AN687" s="39"/>
      <c r="AO687" s="39"/>
      <c r="AP687" s="39"/>
      <c r="AQ687" s="39"/>
      <c r="AR687" s="39"/>
      <c r="AS687" s="39"/>
      <c r="AT687" s="39"/>
      <c r="AU687" s="39"/>
      <c r="AV687" s="39"/>
      <c r="AW687" s="39"/>
      <c r="AX687" s="39"/>
      <c r="AY687" s="39"/>
      <c r="AZ687" s="39"/>
    </row>
    <row r="688" spans="27:52" ht="28.8" x14ac:dyDescent="0.55000000000000004">
      <c r="AA688" s="39"/>
      <c r="AB688" s="39"/>
      <c r="AC688" s="39"/>
      <c r="AD688" s="39"/>
      <c r="AE688" s="39"/>
      <c r="AF688" s="39"/>
      <c r="AG688" s="39"/>
      <c r="AH688" s="39"/>
      <c r="AI688" s="39"/>
      <c r="AJ688" s="39"/>
      <c r="AK688" s="39"/>
      <c r="AL688" s="39"/>
      <c r="AM688" s="39"/>
      <c r="AN688" s="39"/>
      <c r="AO688" s="39"/>
      <c r="AP688" s="39"/>
      <c r="AQ688" s="39"/>
      <c r="AR688" s="39"/>
      <c r="AS688" s="39"/>
      <c r="AT688" s="39"/>
      <c r="AU688" s="39"/>
      <c r="AV688" s="39"/>
      <c r="AW688" s="39"/>
      <c r="AX688" s="39"/>
      <c r="AY688" s="39"/>
      <c r="AZ688" s="39"/>
    </row>
    <row r="689" spans="27:52" ht="28.8" x14ac:dyDescent="0.55000000000000004">
      <c r="AA689" s="39"/>
      <c r="AB689" s="39"/>
      <c r="AC689" s="39"/>
      <c r="AD689" s="39"/>
      <c r="AE689" s="39"/>
      <c r="AF689" s="39"/>
      <c r="AG689" s="39"/>
      <c r="AH689" s="39"/>
      <c r="AI689" s="39"/>
      <c r="AJ689" s="39"/>
      <c r="AK689" s="39"/>
      <c r="AL689" s="39"/>
      <c r="AM689" s="39"/>
      <c r="AN689" s="39"/>
      <c r="AO689" s="39"/>
      <c r="AP689" s="39"/>
      <c r="AQ689" s="39"/>
      <c r="AR689" s="39"/>
      <c r="AS689" s="39"/>
      <c r="AT689" s="39"/>
      <c r="AU689" s="39"/>
      <c r="AV689" s="39"/>
      <c r="AW689" s="39"/>
      <c r="AX689" s="39"/>
      <c r="AY689" s="39"/>
      <c r="AZ689" s="39"/>
    </row>
    <row r="690" spans="27:52" ht="28.8" x14ac:dyDescent="0.55000000000000004">
      <c r="AA690" s="39"/>
      <c r="AB690" s="39"/>
      <c r="AC690" s="39"/>
      <c r="AD690" s="39"/>
      <c r="AE690" s="39"/>
      <c r="AF690" s="39"/>
      <c r="AG690" s="39"/>
      <c r="AH690" s="39"/>
      <c r="AI690" s="39"/>
      <c r="AJ690" s="39"/>
      <c r="AK690" s="39"/>
      <c r="AL690" s="39"/>
      <c r="AM690" s="39"/>
      <c r="AN690" s="39"/>
      <c r="AO690" s="39"/>
      <c r="AP690" s="39"/>
      <c r="AQ690" s="39"/>
      <c r="AR690" s="39"/>
      <c r="AS690" s="39"/>
      <c r="AT690" s="39"/>
      <c r="AU690" s="39"/>
      <c r="AV690" s="39"/>
      <c r="AW690" s="39"/>
      <c r="AX690" s="39"/>
      <c r="AY690" s="39"/>
      <c r="AZ690" s="39"/>
    </row>
    <row r="691" spans="27:52" ht="28.8" x14ac:dyDescent="0.55000000000000004">
      <c r="AA691" s="39"/>
      <c r="AB691" s="39"/>
      <c r="AC691" s="39"/>
      <c r="AD691" s="39"/>
      <c r="AE691" s="39"/>
      <c r="AF691" s="39"/>
      <c r="AG691" s="39"/>
      <c r="AH691" s="39"/>
      <c r="AI691" s="39"/>
      <c r="AJ691" s="39"/>
      <c r="AK691" s="39"/>
      <c r="AL691" s="39"/>
      <c r="AM691" s="39"/>
      <c r="AN691" s="39"/>
      <c r="AO691" s="39"/>
      <c r="AP691" s="39"/>
      <c r="AQ691" s="39"/>
      <c r="AR691" s="39"/>
      <c r="AS691" s="39"/>
      <c r="AT691" s="39"/>
      <c r="AU691" s="39"/>
      <c r="AV691" s="39"/>
      <c r="AW691" s="39"/>
      <c r="AX691" s="39"/>
      <c r="AY691" s="39"/>
      <c r="AZ691" s="39"/>
    </row>
    <row r="692" spans="27:52" ht="28.8" x14ac:dyDescent="0.55000000000000004">
      <c r="AA692" s="39"/>
      <c r="AB692" s="39"/>
      <c r="AC692" s="39"/>
      <c r="AD692" s="39"/>
      <c r="AE692" s="39"/>
      <c r="AF692" s="39"/>
      <c r="AG692" s="39"/>
      <c r="AH692" s="39"/>
      <c r="AI692" s="39"/>
      <c r="AJ692" s="39"/>
      <c r="AK692" s="39"/>
      <c r="AL692" s="39"/>
      <c r="AM692" s="39"/>
      <c r="AN692" s="39"/>
      <c r="AO692" s="39"/>
      <c r="AP692" s="39"/>
      <c r="AQ692" s="39"/>
      <c r="AR692" s="39"/>
      <c r="AS692" s="39"/>
      <c r="AT692" s="39"/>
      <c r="AU692" s="39"/>
      <c r="AV692" s="39"/>
      <c r="AW692" s="39"/>
      <c r="AX692" s="39"/>
      <c r="AY692" s="39"/>
      <c r="AZ692" s="39"/>
    </row>
    <row r="693" spans="27:52" ht="28.8" x14ac:dyDescent="0.55000000000000004">
      <c r="AA693" s="39"/>
      <c r="AB693" s="39"/>
      <c r="AC693" s="39"/>
      <c r="AD693" s="39"/>
      <c r="AE693" s="39"/>
      <c r="AF693" s="39"/>
      <c r="AG693" s="39"/>
      <c r="AH693" s="39"/>
      <c r="AI693" s="39"/>
      <c r="AJ693" s="39"/>
      <c r="AK693" s="39"/>
      <c r="AL693" s="39"/>
      <c r="AM693" s="39"/>
      <c r="AN693" s="39"/>
      <c r="AO693" s="39"/>
      <c r="AP693" s="39"/>
      <c r="AQ693" s="39"/>
      <c r="AR693" s="39"/>
      <c r="AS693" s="39"/>
      <c r="AT693" s="39"/>
      <c r="AU693" s="39"/>
      <c r="AV693" s="39"/>
      <c r="AW693" s="39"/>
      <c r="AX693" s="39"/>
      <c r="AY693" s="39"/>
      <c r="AZ693" s="39"/>
    </row>
    <row r="694" spans="27:52" ht="28.8" x14ac:dyDescent="0.55000000000000004">
      <c r="AA694" s="39"/>
      <c r="AB694" s="39"/>
      <c r="AC694" s="39"/>
      <c r="AD694" s="39"/>
      <c r="AE694" s="39"/>
      <c r="AF694" s="39"/>
      <c r="AG694" s="39"/>
      <c r="AH694" s="39"/>
      <c r="AI694" s="39"/>
      <c r="AJ694" s="39"/>
      <c r="AK694" s="39"/>
      <c r="AL694" s="39"/>
      <c r="AM694" s="39"/>
      <c r="AN694" s="39"/>
      <c r="AO694" s="39"/>
      <c r="AP694" s="39"/>
      <c r="AQ694" s="39"/>
      <c r="AR694" s="39"/>
      <c r="AS694" s="39"/>
      <c r="AT694" s="39"/>
      <c r="AU694" s="39"/>
      <c r="AV694" s="39"/>
      <c r="AW694" s="39"/>
      <c r="AX694" s="39"/>
      <c r="AY694" s="39"/>
      <c r="AZ694" s="39"/>
    </row>
    <row r="695" spans="27:52" ht="28.8" x14ac:dyDescent="0.55000000000000004">
      <c r="AA695" s="39"/>
      <c r="AB695" s="39"/>
      <c r="AC695" s="39"/>
      <c r="AD695" s="39"/>
      <c r="AE695" s="39"/>
      <c r="AF695" s="39"/>
      <c r="AG695" s="39"/>
      <c r="AH695" s="39"/>
      <c r="AI695" s="39"/>
      <c r="AJ695" s="39"/>
      <c r="AK695" s="39"/>
      <c r="AL695" s="39"/>
      <c r="AM695" s="39"/>
      <c r="AN695" s="39"/>
      <c r="AO695" s="39"/>
      <c r="AP695" s="39"/>
      <c r="AQ695" s="39"/>
      <c r="AR695" s="39"/>
      <c r="AS695" s="39"/>
      <c r="AT695" s="39"/>
      <c r="AU695" s="39"/>
      <c r="AV695" s="39"/>
      <c r="AW695" s="39"/>
      <c r="AX695" s="39"/>
      <c r="AY695" s="39"/>
      <c r="AZ695" s="39"/>
    </row>
    <row r="696" spans="27:52" ht="28.8" x14ac:dyDescent="0.55000000000000004">
      <c r="AA696" s="39"/>
      <c r="AB696" s="39"/>
      <c r="AC696" s="39"/>
      <c r="AD696" s="39"/>
      <c r="AE696" s="39"/>
      <c r="AF696" s="39"/>
      <c r="AG696" s="39"/>
      <c r="AH696" s="39"/>
      <c r="AI696" s="39"/>
      <c r="AJ696" s="39"/>
      <c r="AK696" s="39"/>
      <c r="AL696" s="39"/>
      <c r="AM696" s="39"/>
      <c r="AN696" s="39"/>
      <c r="AO696" s="39"/>
      <c r="AP696" s="39"/>
      <c r="AQ696" s="39"/>
      <c r="AR696" s="39"/>
      <c r="AS696" s="39"/>
      <c r="AT696" s="39"/>
      <c r="AU696" s="39"/>
      <c r="AV696" s="39"/>
      <c r="AW696" s="39"/>
      <c r="AX696" s="39"/>
      <c r="AY696" s="39"/>
      <c r="AZ696" s="39"/>
    </row>
    <row r="697" spans="27:52" ht="28.8" x14ac:dyDescent="0.55000000000000004">
      <c r="AA697" s="39"/>
      <c r="AB697" s="39"/>
      <c r="AC697" s="39"/>
      <c r="AD697" s="39"/>
      <c r="AE697" s="39"/>
      <c r="AF697" s="39"/>
      <c r="AG697" s="39"/>
      <c r="AH697" s="39"/>
      <c r="AI697" s="39"/>
      <c r="AJ697" s="39"/>
      <c r="AK697" s="39"/>
      <c r="AL697" s="39"/>
      <c r="AM697" s="39"/>
      <c r="AN697" s="39"/>
      <c r="AO697" s="39"/>
      <c r="AP697" s="39"/>
      <c r="AQ697" s="39"/>
      <c r="AR697" s="39"/>
      <c r="AS697" s="39"/>
      <c r="AT697" s="39"/>
      <c r="AU697" s="39"/>
      <c r="AV697" s="39"/>
      <c r="AW697" s="39"/>
      <c r="AX697" s="39"/>
      <c r="AY697" s="39"/>
      <c r="AZ697" s="39"/>
    </row>
    <row r="698" spans="27:52" ht="28.8" x14ac:dyDescent="0.55000000000000004">
      <c r="AA698" s="39"/>
      <c r="AB698" s="39"/>
      <c r="AC698" s="39"/>
      <c r="AD698" s="39"/>
      <c r="AE698" s="39"/>
      <c r="AF698" s="39"/>
      <c r="AG698" s="39"/>
      <c r="AH698" s="39"/>
      <c r="AI698" s="39"/>
      <c r="AJ698" s="39"/>
      <c r="AK698" s="39"/>
      <c r="AL698" s="39"/>
      <c r="AM698" s="39"/>
      <c r="AN698" s="39"/>
      <c r="AO698" s="39"/>
      <c r="AP698" s="39"/>
      <c r="AQ698" s="39"/>
      <c r="AR698" s="39"/>
      <c r="AS698" s="39"/>
      <c r="AT698" s="39"/>
      <c r="AU698" s="39"/>
      <c r="AV698" s="39"/>
      <c r="AW698" s="39"/>
      <c r="AX698" s="39"/>
      <c r="AY698" s="39"/>
      <c r="AZ698" s="39"/>
    </row>
    <row r="699" spans="27:52" ht="28.8" x14ac:dyDescent="0.55000000000000004">
      <c r="AA699" s="39"/>
      <c r="AB699" s="39"/>
      <c r="AC699" s="39"/>
      <c r="AD699" s="39"/>
      <c r="AE699" s="39"/>
      <c r="AF699" s="39"/>
      <c r="AG699" s="39"/>
      <c r="AH699" s="39"/>
      <c r="AI699" s="39"/>
      <c r="AJ699" s="39"/>
      <c r="AK699" s="39"/>
      <c r="AL699" s="39"/>
      <c r="AM699" s="39"/>
      <c r="AN699" s="39"/>
      <c r="AO699" s="39"/>
      <c r="AP699" s="39"/>
      <c r="AQ699" s="39"/>
      <c r="AR699" s="39"/>
      <c r="AS699" s="39"/>
      <c r="AT699" s="39"/>
      <c r="AU699" s="39"/>
      <c r="AV699" s="39"/>
      <c r="AW699" s="39"/>
      <c r="AX699" s="39"/>
      <c r="AY699" s="39"/>
      <c r="AZ699" s="39"/>
    </row>
    <row r="700" spans="27:52" ht="28.8" x14ac:dyDescent="0.55000000000000004">
      <c r="AA700" s="39"/>
      <c r="AB700" s="39"/>
      <c r="AC700" s="39"/>
      <c r="AD700" s="39"/>
      <c r="AE700" s="39"/>
      <c r="AF700" s="39"/>
      <c r="AG700" s="39"/>
      <c r="AH700" s="39"/>
      <c r="AI700" s="39"/>
      <c r="AJ700" s="39"/>
      <c r="AK700" s="39"/>
      <c r="AL700" s="39"/>
      <c r="AM700" s="39"/>
      <c r="AN700" s="39"/>
      <c r="AO700" s="39"/>
      <c r="AP700" s="39"/>
      <c r="AQ700" s="39"/>
      <c r="AR700" s="39"/>
      <c r="AS700" s="39"/>
      <c r="AT700" s="39"/>
      <c r="AU700" s="39"/>
      <c r="AV700" s="39"/>
      <c r="AW700" s="39"/>
      <c r="AX700" s="39"/>
      <c r="AY700" s="39"/>
      <c r="AZ700" s="39"/>
    </row>
    <row r="701" spans="27:52" ht="28.8" x14ac:dyDescent="0.55000000000000004">
      <c r="AA701" s="39"/>
      <c r="AB701" s="39"/>
      <c r="AC701" s="39"/>
      <c r="AD701" s="39"/>
      <c r="AE701" s="39"/>
      <c r="AF701" s="39"/>
      <c r="AG701" s="39"/>
      <c r="AH701" s="39"/>
      <c r="AI701" s="39"/>
      <c r="AJ701" s="39"/>
      <c r="AK701" s="39"/>
      <c r="AL701" s="39"/>
      <c r="AM701" s="39"/>
      <c r="AN701" s="39"/>
      <c r="AO701" s="39"/>
      <c r="AP701" s="39"/>
      <c r="AQ701" s="39"/>
      <c r="AR701" s="39"/>
      <c r="AS701" s="39"/>
      <c r="AT701" s="39"/>
      <c r="AU701" s="39"/>
      <c r="AV701" s="39"/>
      <c r="AW701" s="39"/>
      <c r="AX701" s="39"/>
      <c r="AY701" s="39"/>
      <c r="AZ701" s="39"/>
    </row>
    <row r="702" spans="27:52" ht="28.8" x14ac:dyDescent="0.55000000000000004">
      <c r="AA702" s="39"/>
      <c r="AB702" s="39"/>
      <c r="AC702" s="39"/>
      <c r="AD702" s="39"/>
      <c r="AE702" s="39"/>
      <c r="AF702" s="39"/>
      <c r="AG702" s="39"/>
      <c r="AH702" s="39"/>
      <c r="AI702" s="39"/>
      <c r="AJ702" s="39"/>
      <c r="AK702" s="39"/>
      <c r="AL702" s="39"/>
      <c r="AM702" s="39"/>
      <c r="AN702" s="39"/>
      <c r="AO702" s="39"/>
      <c r="AP702" s="39"/>
      <c r="AQ702" s="39"/>
      <c r="AR702" s="39"/>
      <c r="AS702" s="39"/>
      <c r="AT702" s="39"/>
      <c r="AU702" s="39"/>
      <c r="AV702" s="39"/>
      <c r="AW702" s="39"/>
      <c r="AX702" s="39"/>
      <c r="AY702" s="39"/>
      <c r="AZ702" s="39"/>
    </row>
    <row r="703" spans="27:52" ht="28.8" x14ac:dyDescent="0.55000000000000004">
      <c r="AA703" s="39"/>
      <c r="AB703" s="39"/>
      <c r="AC703" s="39"/>
      <c r="AD703" s="39"/>
      <c r="AE703" s="39"/>
      <c r="AF703" s="39"/>
      <c r="AG703" s="39"/>
      <c r="AH703" s="39"/>
      <c r="AI703" s="39"/>
      <c r="AJ703" s="39"/>
      <c r="AK703" s="39"/>
      <c r="AL703" s="39"/>
      <c r="AM703" s="39"/>
      <c r="AN703" s="39"/>
      <c r="AO703" s="39"/>
      <c r="AP703" s="39"/>
      <c r="AQ703" s="39"/>
      <c r="AR703" s="39"/>
      <c r="AS703" s="39"/>
      <c r="AT703" s="39"/>
      <c r="AU703" s="39"/>
      <c r="AV703" s="39"/>
      <c r="AW703" s="39"/>
      <c r="AX703" s="39"/>
      <c r="AY703" s="39"/>
      <c r="AZ703" s="39"/>
    </row>
    <row r="704" spans="27:52" ht="28.8" x14ac:dyDescent="0.55000000000000004">
      <c r="AA704" s="39"/>
      <c r="AB704" s="39"/>
      <c r="AC704" s="39"/>
      <c r="AD704" s="39"/>
      <c r="AE704" s="39"/>
      <c r="AF704" s="39"/>
      <c r="AG704" s="39"/>
      <c r="AH704" s="39"/>
      <c r="AI704" s="39"/>
      <c r="AJ704" s="39"/>
      <c r="AK704" s="39"/>
      <c r="AL704" s="39"/>
      <c r="AM704" s="39"/>
      <c r="AN704" s="39"/>
      <c r="AO704" s="39"/>
      <c r="AP704" s="39"/>
      <c r="AQ704" s="39"/>
      <c r="AR704" s="39"/>
      <c r="AS704" s="39"/>
      <c r="AT704" s="39"/>
      <c r="AU704" s="39"/>
      <c r="AV704" s="39"/>
      <c r="AW704" s="39"/>
      <c r="AX704" s="39"/>
      <c r="AY704" s="39"/>
      <c r="AZ704" s="39"/>
    </row>
    <row r="705" spans="27:52" ht="28.8" x14ac:dyDescent="0.55000000000000004">
      <c r="AA705" s="39"/>
      <c r="AB705" s="39"/>
      <c r="AC705" s="39"/>
      <c r="AD705" s="39"/>
      <c r="AE705" s="39"/>
      <c r="AF705" s="39"/>
      <c r="AG705" s="39"/>
      <c r="AH705" s="39"/>
      <c r="AI705" s="39"/>
      <c r="AJ705" s="39"/>
      <c r="AK705" s="39"/>
      <c r="AL705" s="39"/>
      <c r="AM705" s="39"/>
      <c r="AN705" s="39"/>
      <c r="AO705" s="39"/>
      <c r="AP705" s="39"/>
      <c r="AQ705" s="39"/>
      <c r="AR705" s="39"/>
      <c r="AS705" s="39"/>
      <c r="AT705" s="39"/>
      <c r="AU705" s="39"/>
      <c r="AV705" s="39"/>
      <c r="AW705" s="39"/>
      <c r="AX705" s="39"/>
      <c r="AY705" s="39"/>
      <c r="AZ705" s="39"/>
    </row>
    <row r="706" spans="27:52" ht="28.8" x14ac:dyDescent="0.55000000000000004">
      <c r="AA706" s="39"/>
      <c r="AB706" s="39"/>
      <c r="AC706" s="39"/>
      <c r="AD706" s="39"/>
      <c r="AE706" s="39"/>
      <c r="AF706" s="39"/>
      <c r="AG706" s="39"/>
      <c r="AH706" s="39"/>
      <c r="AI706" s="39"/>
      <c r="AJ706" s="39"/>
      <c r="AK706" s="39"/>
      <c r="AL706" s="39"/>
      <c r="AM706" s="39"/>
      <c r="AN706" s="39"/>
      <c r="AO706" s="39"/>
      <c r="AP706" s="39"/>
      <c r="AQ706" s="39"/>
      <c r="AR706" s="39"/>
      <c r="AS706" s="39"/>
      <c r="AT706" s="39"/>
      <c r="AU706" s="39"/>
      <c r="AV706" s="39"/>
      <c r="AW706" s="39"/>
      <c r="AX706" s="39"/>
      <c r="AY706" s="39"/>
      <c r="AZ706" s="39"/>
    </row>
    <row r="707" spans="27:52" ht="28.8" x14ac:dyDescent="0.55000000000000004">
      <c r="AA707" s="39"/>
      <c r="AB707" s="39"/>
      <c r="AC707" s="39"/>
      <c r="AD707" s="39"/>
      <c r="AE707" s="39"/>
      <c r="AF707" s="39"/>
      <c r="AG707" s="39"/>
      <c r="AH707" s="39"/>
      <c r="AI707" s="39"/>
      <c r="AJ707" s="39"/>
      <c r="AK707" s="39"/>
      <c r="AL707" s="39"/>
      <c r="AM707" s="39"/>
      <c r="AN707" s="39"/>
      <c r="AO707" s="39"/>
      <c r="AP707" s="39"/>
      <c r="AQ707" s="39"/>
      <c r="AR707" s="39"/>
      <c r="AS707" s="39"/>
      <c r="AT707" s="39"/>
      <c r="AU707" s="39"/>
      <c r="AV707" s="39"/>
      <c r="AW707" s="39"/>
      <c r="AX707" s="39"/>
      <c r="AY707" s="39"/>
      <c r="AZ707" s="39"/>
    </row>
    <row r="708" spans="27:52" ht="28.8" x14ac:dyDescent="0.55000000000000004">
      <c r="AA708" s="39"/>
      <c r="AB708" s="39"/>
      <c r="AC708" s="39"/>
      <c r="AD708" s="39"/>
      <c r="AE708" s="39"/>
      <c r="AF708" s="39"/>
      <c r="AG708" s="39"/>
      <c r="AH708" s="39"/>
      <c r="AI708" s="39"/>
      <c r="AJ708" s="39"/>
      <c r="AK708" s="39"/>
      <c r="AL708" s="39"/>
      <c r="AM708" s="39"/>
      <c r="AN708" s="39"/>
      <c r="AO708" s="39"/>
      <c r="AP708" s="39"/>
      <c r="AQ708" s="39"/>
      <c r="AR708" s="39"/>
      <c r="AS708" s="39"/>
      <c r="AT708" s="39"/>
      <c r="AU708" s="39"/>
      <c r="AV708" s="39"/>
      <c r="AW708" s="39"/>
      <c r="AX708" s="39"/>
      <c r="AY708" s="39"/>
      <c r="AZ708" s="39"/>
    </row>
    <row r="709" spans="27:52" ht="28.8" x14ac:dyDescent="0.55000000000000004">
      <c r="AA709" s="39"/>
      <c r="AB709" s="39"/>
      <c r="AC709" s="39"/>
      <c r="AD709" s="39"/>
      <c r="AE709" s="39"/>
      <c r="AF709" s="39"/>
      <c r="AG709" s="39"/>
      <c r="AH709" s="39"/>
      <c r="AI709" s="39"/>
      <c r="AJ709" s="39"/>
      <c r="AK709" s="39"/>
      <c r="AL709" s="39"/>
      <c r="AM709" s="39"/>
      <c r="AN709" s="39"/>
      <c r="AO709" s="39"/>
      <c r="AP709" s="39"/>
      <c r="AQ709" s="39"/>
      <c r="AR709" s="39"/>
      <c r="AS709" s="39"/>
      <c r="AT709" s="39"/>
      <c r="AU709" s="39"/>
      <c r="AV709" s="39"/>
      <c r="AW709" s="39"/>
      <c r="AX709" s="39"/>
      <c r="AY709" s="39"/>
      <c r="AZ709" s="39"/>
    </row>
    <row r="710" spans="27:52" ht="28.8" x14ac:dyDescent="0.55000000000000004">
      <c r="AA710" s="39"/>
      <c r="AB710" s="39"/>
      <c r="AC710" s="39"/>
      <c r="AD710" s="39"/>
      <c r="AE710" s="39"/>
      <c r="AF710" s="39"/>
      <c r="AG710" s="39"/>
      <c r="AH710" s="39"/>
      <c r="AI710" s="39"/>
      <c r="AJ710" s="39"/>
      <c r="AK710" s="39"/>
      <c r="AL710" s="39"/>
      <c r="AM710" s="39"/>
      <c r="AN710" s="39"/>
      <c r="AO710" s="39"/>
      <c r="AP710" s="39"/>
      <c r="AQ710" s="39"/>
      <c r="AR710" s="39"/>
      <c r="AS710" s="39"/>
      <c r="AT710" s="39"/>
      <c r="AU710" s="39"/>
      <c r="AV710" s="39"/>
      <c r="AW710" s="39"/>
      <c r="AX710" s="39"/>
      <c r="AY710" s="39"/>
      <c r="AZ710" s="39"/>
    </row>
    <row r="711" spans="27:52" ht="28.8" x14ac:dyDescent="0.55000000000000004">
      <c r="AA711" s="39"/>
      <c r="AB711" s="39"/>
      <c r="AC711" s="39"/>
      <c r="AD711" s="39"/>
      <c r="AE711" s="39"/>
      <c r="AF711" s="39"/>
      <c r="AG711" s="39"/>
      <c r="AH711" s="39"/>
      <c r="AI711" s="39"/>
      <c r="AJ711" s="39"/>
      <c r="AK711" s="39"/>
      <c r="AL711" s="39"/>
      <c r="AM711" s="39"/>
      <c r="AN711" s="39"/>
      <c r="AO711" s="39"/>
      <c r="AP711" s="39"/>
      <c r="AQ711" s="39"/>
      <c r="AR711" s="39"/>
      <c r="AS711" s="39"/>
      <c r="AT711" s="39"/>
      <c r="AU711" s="39"/>
      <c r="AV711" s="39"/>
      <c r="AW711" s="39"/>
      <c r="AX711" s="39"/>
      <c r="AY711" s="39"/>
      <c r="AZ711" s="39"/>
    </row>
    <row r="712" spans="27:52" ht="28.8" x14ac:dyDescent="0.55000000000000004">
      <c r="AA712" s="39"/>
      <c r="AB712" s="39"/>
      <c r="AC712" s="39"/>
      <c r="AD712" s="39"/>
      <c r="AE712" s="39"/>
      <c r="AF712" s="39"/>
      <c r="AG712" s="39"/>
      <c r="AH712" s="39"/>
      <c r="AI712" s="39"/>
      <c r="AJ712" s="39"/>
      <c r="AK712" s="39"/>
      <c r="AL712" s="39"/>
      <c r="AM712" s="39"/>
      <c r="AN712" s="39"/>
      <c r="AO712" s="39"/>
      <c r="AP712" s="39"/>
      <c r="AQ712" s="39"/>
      <c r="AR712" s="39"/>
      <c r="AS712" s="39"/>
      <c r="AT712" s="39"/>
      <c r="AU712" s="39"/>
      <c r="AV712" s="39"/>
      <c r="AW712" s="39"/>
      <c r="AX712" s="39"/>
      <c r="AY712" s="39"/>
      <c r="AZ712" s="39"/>
    </row>
    <row r="713" spans="27:52" ht="28.8" x14ac:dyDescent="0.55000000000000004">
      <c r="AA713" s="39"/>
      <c r="AB713" s="39"/>
      <c r="AC713" s="39"/>
      <c r="AD713" s="39"/>
      <c r="AE713" s="39"/>
      <c r="AF713" s="39"/>
      <c r="AG713" s="39"/>
      <c r="AH713" s="39"/>
      <c r="AI713" s="39"/>
      <c r="AJ713" s="39"/>
      <c r="AK713" s="39"/>
      <c r="AL713" s="39"/>
      <c r="AM713" s="39"/>
      <c r="AN713" s="39"/>
      <c r="AO713" s="39"/>
      <c r="AP713" s="39"/>
      <c r="AQ713" s="39"/>
      <c r="AR713" s="39"/>
      <c r="AS713" s="39"/>
      <c r="AT713" s="39"/>
      <c r="AU713" s="39"/>
      <c r="AV713" s="39"/>
      <c r="AW713" s="39"/>
      <c r="AX713" s="39"/>
      <c r="AY713" s="39"/>
      <c r="AZ713" s="39"/>
    </row>
    <row r="714" spans="27:52" ht="28.8" x14ac:dyDescent="0.55000000000000004">
      <c r="AA714" s="39"/>
      <c r="AB714" s="39"/>
      <c r="AC714" s="39"/>
      <c r="AD714" s="39"/>
      <c r="AE714" s="39"/>
      <c r="AF714" s="39"/>
      <c r="AG714" s="39"/>
      <c r="AH714" s="39"/>
      <c r="AI714" s="39"/>
      <c r="AJ714" s="39"/>
      <c r="AK714" s="39"/>
      <c r="AL714" s="39"/>
      <c r="AM714" s="39"/>
      <c r="AN714" s="39"/>
      <c r="AO714" s="39"/>
      <c r="AP714" s="39"/>
      <c r="AQ714" s="39"/>
      <c r="AR714" s="39"/>
      <c r="AS714" s="39"/>
      <c r="AT714" s="39"/>
      <c r="AU714" s="39"/>
      <c r="AV714" s="39"/>
      <c r="AW714" s="39"/>
      <c r="AX714" s="39"/>
      <c r="AY714" s="39"/>
      <c r="AZ714" s="39"/>
    </row>
    <row r="715" spans="27:52" ht="28.8" x14ac:dyDescent="0.55000000000000004">
      <c r="AA715" s="39"/>
      <c r="AB715" s="39"/>
      <c r="AC715" s="39"/>
      <c r="AD715" s="39"/>
      <c r="AE715" s="39"/>
      <c r="AF715" s="39"/>
      <c r="AG715" s="39"/>
      <c r="AH715" s="39"/>
      <c r="AI715" s="39"/>
      <c r="AJ715" s="39"/>
      <c r="AK715" s="39"/>
      <c r="AL715" s="39"/>
      <c r="AM715" s="39"/>
      <c r="AN715" s="39"/>
      <c r="AO715" s="39"/>
      <c r="AP715" s="39"/>
      <c r="AQ715" s="39"/>
      <c r="AR715" s="39"/>
      <c r="AS715" s="39"/>
      <c r="AT715" s="39"/>
      <c r="AU715" s="39"/>
      <c r="AV715" s="39"/>
      <c r="AW715" s="39"/>
      <c r="AX715" s="39"/>
      <c r="AY715" s="39"/>
      <c r="AZ715" s="39"/>
    </row>
  </sheetData>
  <mergeCells count="4">
    <mergeCell ref="A2:K6"/>
    <mergeCell ref="A9:K16"/>
    <mergeCell ref="A18:K23"/>
    <mergeCell ref="A24:K36"/>
  </mergeCells>
  <pageMargins left="0.7" right="0.7" top="0.75" bottom="0.75" header="0.3" footer="0.3"/>
  <pageSetup paperSize="9" scale="6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5C76F-B501-4081-A219-75ECAC267129}">
  <sheetPr codeName="Hoja1"/>
  <dimension ref="A2:AK266"/>
  <sheetViews>
    <sheetView showGridLines="0" tabSelected="1" topLeftCell="B1" zoomScale="60" zoomScaleNormal="60" zoomScaleSheetLayoutView="70" workbookViewId="0">
      <selection activeCell="F7" sqref="F7:I8"/>
    </sheetView>
  </sheetViews>
  <sheetFormatPr baseColWidth="10" defaultRowHeight="22.8" x14ac:dyDescent="0.3"/>
  <cols>
    <col min="1" max="1" width="21.21875" style="25" customWidth="1"/>
    <col min="2" max="2" width="29.21875" style="25" customWidth="1"/>
    <col min="3" max="3" width="27.77734375" style="25" customWidth="1"/>
    <col min="4" max="4" width="36.33203125" style="25" customWidth="1"/>
    <col min="5" max="5" width="26.44140625" style="25" customWidth="1"/>
    <col min="6" max="6" width="21.6640625" style="25" customWidth="1"/>
    <col min="7" max="7" width="29.6640625" style="25" customWidth="1"/>
    <col min="8" max="8" width="21" style="25" customWidth="1"/>
    <col min="9" max="9" width="23.77734375" style="25" customWidth="1"/>
    <col min="10" max="10" width="22.21875" style="25" customWidth="1"/>
    <col min="11" max="11" width="21.5546875" style="25" customWidth="1"/>
    <col min="12" max="12" width="27.21875" style="25" customWidth="1"/>
    <col min="13" max="16384" width="11.5546875" style="25"/>
  </cols>
  <sheetData>
    <row r="2" spans="1:15" x14ac:dyDescent="0.3">
      <c r="C2" s="172" t="s">
        <v>871</v>
      </c>
      <c r="D2" s="172"/>
      <c r="E2" s="172"/>
      <c r="F2" s="172"/>
      <c r="G2" s="172"/>
      <c r="H2" s="172"/>
      <c r="I2" s="172"/>
    </row>
    <row r="3" spans="1:15" ht="17.399999999999999" customHeight="1" x14ac:dyDescent="0.3">
      <c r="C3" s="172"/>
      <c r="D3" s="172"/>
      <c r="E3" s="172"/>
      <c r="F3" s="172"/>
      <c r="G3" s="172"/>
      <c r="H3" s="172"/>
      <c r="I3" s="172"/>
      <c r="J3" s="26"/>
    </row>
    <row r="4" spans="1:15" ht="30.6" customHeight="1" x14ac:dyDescent="0.3">
      <c r="C4" s="172"/>
      <c r="D4" s="172"/>
      <c r="E4" s="172"/>
      <c r="F4" s="172"/>
      <c r="G4" s="172"/>
      <c r="H4" s="172"/>
      <c r="I4" s="172"/>
    </row>
    <row r="5" spans="1:15" ht="82.2" customHeight="1" thickBot="1" x14ac:dyDescent="0.35">
      <c r="B5" s="23"/>
      <c r="C5" s="23"/>
      <c r="D5" s="23"/>
      <c r="E5" s="23"/>
    </row>
    <row r="6" spans="1:15" ht="24" thickTop="1" thickBot="1" x14ac:dyDescent="0.35">
      <c r="A6" s="113" t="s">
        <v>855</v>
      </c>
      <c r="B6" s="110"/>
      <c r="C6" s="110"/>
      <c r="D6" s="110"/>
      <c r="E6" s="111"/>
      <c r="F6" s="113" t="s">
        <v>856</v>
      </c>
      <c r="G6" s="110"/>
      <c r="H6" s="110"/>
      <c r="I6" s="111"/>
      <c r="J6" s="113" t="s">
        <v>857</v>
      </c>
      <c r="K6" s="110"/>
      <c r="L6" s="111"/>
    </row>
    <row r="7" spans="1:15" ht="17.399999999999999" customHeight="1" thickTop="1" x14ac:dyDescent="0.3">
      <c r="A7" s="120" t="s">
        <v>648</v>
      </c>
      <c r="B7" s="121"/>
      <c r="C7" s="121"/>
      <c r="D7" s="121"/>
      <c r="E7" s="122"/>
      <c r="F7" s="120">
        <f>+IFERROR(VLOOKUP(A7,REFRIGERANTES!$F$10:$P$172,11,FALSE),"SELECCIONE EL REFRIGERANTE CON LA LISTA DESPLEGABLE")</f>
        <v>148.27000000000001</v>
      </c>
      <c r="G7" s="121"/>
      <c r="H7" s="121"/>
      <c r="I7" s="122"/>
      <c r="J7" s="121">
        <f>+IFERROR(VLOOKUP(A7,REFRIGERANTES!$F$10:$Q$172,12,FALSE),"SELECCIONE EL REFRIGERANTE CON LA LISTA DESPLEGABLE")</f>
        <v>0</v>
      </c>
      <c r="K7" s="121"/>
      <c r="L7" s="122"/>
    </row>
    <row r="8" spans="1:15" ht="34.200000000000003" customHeight="1" thickBot="1" x14ac:dyDescent="0.35">
      <c r="A8" s="123"/>
      <c r="B8" s="124"/>
      <c r="C8" s="124"/>
      <c r="D8" s="124"/>
      <c r="E8" s="125"/>
      <c r="F8" s="130"/>
      <c r="G8" s="131"/>
      <c r="H8" s="131"/>
      <c r="I8" s="132"/>
      <c r="J8" s="124"/>
      <c r="K8" s="124"/>
      <c r="L8" s="125"/>
    </row>
    <row r="9" spans="1:15" ht="34.799999999999997" customHeight="1" thickTop="1" thickBot="1" x14ac:dyDescent="0.35">
      <c r="A9" s="123"/>
      <c r="B9" s="124"/>
      <c r="C9" s="124"/>
      <c r="D9" s="124"/>
      <c r="E9" s="125"/>
      <c r="F9" s="157" t="s">
        <v>925</v>
      </c>
      <c r="G9" s="157"/>
      <c r="H9" s="157"/>
      <c r="I9" s="127"/>
      <c r="J9" s="113" t="s">
        <v>952</v>
      </c>
      <c r="K9" s="110"/>
      <c r="L9" s="111"/>
    </row>
    <row r="10" spans="1:15" ht="17.399999999999999" customHeight="1" thickTop="1" x14ac:dyDescent="0.3">
      <c r="A10" s="126" t="s">
        <v>915</v>
      </c>
      <c r="B10" s="127"/>
      <c r="C10" s="120" t="s">
        <v>916</v>
      </c>
      <c r="D10" s="121"/>
      <c r="E10" s="122"/>
      <c r="F10" s="158">
        <f>40000/F7</f>
        <v>269.77810750657585</v>
      </c>
      <c r="G10" s="158"/>
      <c r="H10" s="158"/>
      <c r="I10" s="159"/>
      <c r="J10" s="124" t="str">
        <f>IFERROR(VLOOKUP(A7,REFRIGERANTES!$F$7:$U$172,16,FALSE),"SELECCIONA UN REFRIGERANTE")</f>
        <v>HFC/ANEXO II</v>
      </c>
      <c r="K10" s="124"/>
      <c r="L10" s="125"/>
    </row>
    <row r="11" spans="1:15" ht="34.200000000000003" customHeight="1" thickBot="1" x14ac:dyDescent="0.35">
      <c r="A11" s="128"/>
      <c r="B11" s="129"/>
      <c r="C11" s="130"/>
      <c r="D11" s="131"/>
      <c r="E11" s="132"/>
      <c r="F11" s="160"/>
      <c r="G11" s="160"/>
      <c r="H11" s="160"/>
      <c r="I11" s="161"/>
      <c r="J11" s="124"/>
      <c r="K11" s="124"/>
      <c r="L11" s="125"/>
    </row>
    <row r="12" spans="1:15" ht="24.6" thickTop="1" thickBot="1" x14ac:dyDescent="0.35">
      <c r="A12" s="113" t="s">
        <v>902</v>
      </c>
      <c r="B12" s="110"/>
      <c r="C12" s="110"/>
      <c r="D12" s="110"/>
      <c r="E12" s="111"/>
      <c r="F12" s="113" t="s">
        <v>903</v>
      </c>
      <c r="G12" s="110"/>
      <c r="H12" s="110"/>
      <c r="I12" s="110"/>
      <c r="J12" s="110"/>
      <c r="K12" s="110"/>
      <c r="L12" s="111"/>
      <c r="O12" s="15"/>
    </row>
    <row r="13" spans="1:15" ht="22.8" customHeight="1" thickTop="1" x14ac:dyDescent="0.3">
      <c r="A13" s="120" t="str">
        <f>+IFERROR(VLOOKUP(A7,REFRIGERANTES!$F$10:$S$172,14,FALSE),"SELECCIONA UN REFRIGERANTE")</f>
        <v>Gas fluorado</v>
      </c>
      <c r="B13" s="121"/>
      <c r="C13" s="121"/>
      <c r="D13" s="121"/>
      <c r="E13" s="122"/>
      <c r="F13" s="124" t="str">
        <f>+IF(OR(A13="Refrigerantes que daña la capa de ozono",A13="Gas fluorado y que daña la capa de ozono"),"Se destina a destrucción, está prohibido su uso en nuevas instalaciones y mantenimiento de existentes",IF(OR(A13="Refrigerante natural",A13="Refrigerante orgánico"),"Uso conforme al Reglamento, RD 552/2019",IF(A13="Gas fluorado","ver Condiciones de comercialización y uso de gases fluorados","SELECCIONA UN REFRIGERANTE")))</f>
        <v>ver Condiciones de comercialización y uso de gases fluorados</v>
      </c>
      <c r="G13" s="124"/>
      <c r="H13" s="124"/>
      <c r="I13" s="124"/>
      <c r="J13" s="124"/>
      <c r="K13" s="124"/>
      <c r="L13" s="125"/>
      <c r="O13" s="15"/>
    </row>
    <row r="14" spans="1:15" ht="22.8" customHeight="1" x14ac:dyDescent="0.3">
      <c r="A14" s="123"/>
      <c r="B14" s="124"/>
      <c r="C14" s="124"/>
      <c r="D14" s="124"/>
      <c r="E14" s="125"/>
      <c r="F14" s="124"/>
      <c r="G14" s="124"/>
      <c r="H14" s="124"/>
      <c r="I14" s="124"/>
      <c r="J14" s="124"/>
      <c r="K14" s="124"/>
      <c r="L14" s="125"/>
    </row>
    <row r="15" spans="1:15" ht="23.4" thickBot="1" x14ac:dyDescent="0.35">
      <c r="A15" s="130"/>
      <c r="B15" s="131"/>
      <c r="C15" s="131"/>
      <c r="D15" s="131"/>
      <c r="E15" s="132"/>
      <c r="F15" s="124"/>
      <c r="G15" s="124"/>
      <c r="H15" s="124"/>
      <c r="I15" s="124"/>
      <c r="J15" s="124"/>
      <c r="K15" s="124"/>
      <c r="L15" s="125"/>
    </row>
    <row r="16" spans="1:15" ht="31.2" thickTop="1" thickBot="1" x14ac:dyDescent="0.35">
      <c r="A16" s="139" t="s">
        <v>904</v>
      </c>
      <c r="B16" s="140"/>
      <c r="C16" s="140"/>
      <c r="D16" s="140"/>
      <c r="E16" s="140"/>
      <c r="F16" s="140"/>
      <c r="G16" s="140"/>
      <c r="H16" s="140"/>
      <c r="I16" s="140"/>
      <c r="J16" s="140"/>
      <c r="K16" s="140"/>
      <c r="L16" s="141"/>
    </row>
    <row r="17" spans="1:12" ht="26.4" customHeight="1" thickTop="1" thickBot="1" x14ac:dyDescent="0.35">
      <c r="A17" s="139" t="s">
        <v>918</v>
      </c>
      <c r="B17" s="140"/>
      <c r="C17" s="140"/>
      <c r="D17" s="140"/>
      <c r="E17" s="141"/>
      <c r="F17" s="142" t="s">
        <v>919</v>
      </c>
      <c r="G17" s="142"/>
      <c r="H17" s="142"/>
      <c r="I17" s="142"/>
      <c r="J17" s="142"/>
      <c r="K17" s="142"/>
      <c r="L17" s="143"/>
    </row>
    <row r="18" spans="1:12" ht="24" thickTop="1" thickBot="1" x14ac:dyDescent="0.35">
      <c r="A18" s="113" t="s">
        <v>964</v>
      </c>
      <c r="B18" s="110"/>
      <c r="C18" s="110"/>
      <c r="D18" s="110"/>
      <c r="E18" s="111"/>
      <c r="F18" s="113" t="s">
        <v>965</v>
      </c>
      <c r="G18" s="110"/>
      <c r="H18" s="110"/>
      <c r="I18" s="110"/>
      <c r="J18" s="110"/>
      <c r="K18" s="110"/>
      <c r="L18" s="111"/>
    </row>
    <row r="19" spans="1:12" ht="24" thickTop="1" thickBot="1" x14ac:dyDescent="0.35">
      <c r="A19" s="136" t="str">
        <f>+IF($A$13="Gas fluorado",IF(OR($C$10="Virgen",$C$10="Reciclado/regenerado",$F$7&gt;=2500,$F$7&lt;2500),"APTO","-"),
IF(OR($A$13="Refrigerantes que daña la capa de ozono",$A$13="Gas fluorado y que daña la capa de ozono"),"PROHIBIDO SU USO",IF(OR($A$13="Refrigerante orgánico",$A$13="Refrigerante natural"),"Consultar condiciones mantenimiento en RSIF","SELECCIONA UN REFRIGERANTE")))</f>
        <v>APTO</v>
      </c>
      <c r="B19" s="97"/>
      <c r="C19" s="97"/>
      <c r="D19" s="97"/>
      <c r="E19" s="97"/>
      <c r="F19" s="113" t="s">
        <v>962</v>
      </c>
      <c r="G19" s="110"/>
      <c r="H19" s="110"/>
      <c r="I19" s="110"/>
      <c r="J19" s="113" t="s">
        <v>926</v>
      </c>
      <c r="K19" s="110"/>
      <c r="L19" s="111"/>
    </row>
    <row r="20" spans="1:12" ht="23.4" thickTop="1" x14ac:dyDescent="0.3">
      <c r="A20" s="136"/>
      <c r="B20" s="97"/>
      <c r="C20" s="97"/>
      <c r="D20" s="97"/>
      <c r="E20" s="97"/>
      <c r="F20" s="133" t="str">
        <f>+IF($A$13="Gas fluorado",IF(AND($F$7&gt;=2500,$C$10="Reciclado/regenerado"),"APTO",IF(AND($F$7&gt;=2500,$C$10="Virgen"),"NO APTO", IF($F$7&lt;2500,"APTO","-"))),
IF(OR($A$13="Refrigerantes que daña la capa de ozono",$A$13="Gas fluorado y que daña la capa de ozono"),"PROHIBIDO SU USO",IF(OR($A$13="Refrigerante orgánico",$A$13="Refrigerante natural"),"Consultar condiciones mantenimiento en RSIF","SELECCIONA UN REFRIGERANTE")))</f>
        <v>APTO</v>
      </c>
      <c r="G20" s="134"/>
      <c r="H20" s="134"/>
      <c r="I20" s="135"/>
      <c r="J20" s="97" t="str">
        <f>+IF($A$13="Gas fluorado",IF(AND($F$7&gt;=2500,$C$10="Reciclado/regenerado"),"APTO",IF(AND($F$7&gt;=2500,$C$10="Virgen"),"APTO", IF($F$7&lt;2500,"APTO","-"))),
IF(OR($A$13="Refrigerantes que daña la capa de ozono",$A$13="Gas fluorado y que daña la capa de ozono"),"PROHIBIDO SU USO",IF(OR($A$13="Refrigerante orgánico",$A$13="Refrigerante natural"),"Consultar condiciones mantenimiento en RSIF","SELECCIONA UN REFRIGERANTE")))</f>
        <v>APTO</v>
      </c>
      <c r="K20" s="97"/>
      <c r="L20" s="112"/>
    </row>
    <row r="21" spans="1:12" x14ac:dyDescent="0.3">
      <c r="A21" s="136"/>
      <c r="B21" s="97"/>
      <c r="C21" s="97"/>
      <c r="D21" s="97"/>
      <c r="E21" s="97"/>
      <c r="F21" s="136"/>
      <c r="G21" s="97"/>
      <c r="H21" s="97"/>
      <c r="I21" s="112"/>
      <c r="J21" s="97"/>
      <c r="K21" s="97"/>
      <c r="L21" s="112"/>
    </row>
    <row r="22" spans="1:12" ht="23.4" thickBot="1" x14ac:dyDescent="0.35">
      <c r="A22" s="136"/>
      <c r="B22" s="97"/>
      <c r="C22" s="97"/>
      <c r="D22" s="97"/>
      <c r="E22" s="97"/>
      <c r="F22" s="137"/>
      <c r="G22" s="99"/>
      <c r="H22" s="99"/>
      <c r="I22" s="138"/>
      <c r="J22" s="99"/>
      <c r="K22" s="99"/>
      <c r="L22" s="138"/>
    </row>
    <row r="23" spans="1:12" ht="24" thickTop="1" thickBot="1" x14ac:dyDescent="0.35">
      <c r="A23" s="136"/>
      <c r="B23" s="97"/>
      <c r="C23" s="97"/>
      <c r="D23" s="97"/>
      <c r="E23" s="97"/>
      <c r="F23" s="113" t="s">
        <v>920</v>
      </c>
      <c r="G23" s="110"/>
      <c r="H23" s="110"/>
      <c r="I23" s="110"/>
      <c r="J23" s="110"/>
      <c r="K23" s="110"/>
      <c r="L23" s="111"/>
    </row>
    <row r="24" spans="1:12" ht="24" thickTop="1" thickBot="1" x14ac:dyDescent="0.35">
      <c r="A24" s="113" t="s">
        <v>923</v>
      </c>
      <c r="B24" s="110"/>
      <c r="C24" s="110"/>
      <c r="D24" s="110"/>
      <c r="E24" s="111"/>
      <c r="F24" s="113" t="s">
        <v>963</v>
      </c>
      <c r="G24" s="110"/>
      <c r="H24" s="110"/>
      <c r="I24" s="111"/>
      <c r="J24" s="162" t="s">
        <v>926</v>
      </c>
      <c r="K24" s="162"/>
      <c r="L24" s="129"/>
    </row>
    <row r="25" spans="1:12" ht="17.399999999999999" customHeight="1" thickTop="1" x14ac:dyDescent="0.3">
      <c r="A25" s="133" t="str">
        <f>+IF($A$13="Gas fluorado",IF(AND($F$7&gt;=2500,$C$10="Reciclado/regenerado"),"APTO",IF(AND($F$7&gt;=2500,$C$10="Virgen"),"NO APTO", IF($F$7&lt;2500,"APTO","-"))),
IF(OR($A$13="Refrigerantes que daña la capa de ozono",$A$13="Gas fluorado y que daña la capa de ozono"),"PROHIBIDO SU USO",IF(OR($A$13="Refrigerante orgánico",$A$13="Refrigerante natural"),"Consultar condiciones mantenimiento en RSIF","SELECCIONA UN REFRIGERANTE")))</f>
        <v>APTO</v>
      </c>
      <c r="B25" s="134"/>
      <c r="C25" s="134"/>
      <c r="D25" s="134"/>
      <c r="E25" s="135"/>
      <c r="F25" s="97" t="str">
        <f>+IF($A$13="Gas fluorado",IF(AND($F$7&gt;=2500,$C$10="Reciclado/regenerado"),"APTO",IF(AND($F$7&gt;=2500,$C$10="Virgen"),"NO APTO", IF($F$7&lt;2500,"APTO","-"))),
IF(OR($A$13="Refrigerantes que daña la capa de ozono",$A$13="Gas fluorado y que daña la capa de ozono"),"PROHIBIDO SU USO",IF(OR($A$13="Refrigerante orgánico",$A$13="Refrigerante natural"),"Consultar condiciones mantenimiento en RSIF","SELECCIONA UN REFRIGERANTE")))</f>
        <v>APTO</v>
      </c>
      <c r="G25" s="97"/>
      <c r="H25" s="97"/>
      <c r="I25" s="97"/>
      <c r="J25" s="97"/>
      <c r="K25" s="97"/>
      <c r="L25" s="112"/>
    </row>
    <row r="26" spans="1:12" ht="17.399999999999999" customHeight="1" thickBot="1" x14ac:dyDescent="0.35">
      <c r="A26" s="136"/>
      <c r="B26" s="97"/>
      <c r="C26" s="97"/>
      <c r="D26" s="97"/>
      <c r="E26" s="112"/>
      <c r="F26" s="97"/>
      <c r="G26" s="97"/>
      <c r="H26" s="97"/>
      <c r="I26" s="97"/>
      <c r="J26" s="97"/>
      <c r="K26" s="97"/>
      <c r="L26" s="112"/>
    </row>
    <row r="27" spans="1:12" ht="27.6" customHeight="1" thickTop="1" thickBot="1" x14ac:dyDescent="0.35">
      <c r="A27" s="136"/>
      <c r="B27" s="97"/>
      <c r="C27" s="97"/>
      <c r="D27" s="97"/>
      <c r="E27" s="112"/>
      <c r="F27" s="110" t="s">
        <v>921</v>
      </c>
      <c r="G27" s="110"/>
      <c r="H27" s="110"/>
      <c r="I27" s="110"/>
      <c r="J27" s="110"/>
      <c r="K27" s="110"/>
      <c r="L27" s="111"/>
    </row>
    <row r="28" spans="1:12" ht="18" customHeight="1" thickTop="1" thickBot="1" x14ac:dyDescent="0.35">
      <c r="A28" s="137"/>
      <c r="B28" s="99"/>
      <c r="C28" s="99"/>
      <c r="D28" s="99"/>
      <c r="E28" s="138"/>
      <c r="F28" s="97" t="str">
        <f>+IF($A$13="Gas fluorado",IF(AND($F$7&gt;=2500,$C$10="Reciclado/regenerado"),"APTO HASTA 01/01/2030",IF(AND($F$7&gt;=2500,$C$10="Virgen"),"NO APTO", IF(AND($F$7&lt;2500,$F$7&gt;=750,$C$10="Reciclado/regenerado"),"APTO",IF(AND($F$7&lt;2500,$F$7&gt;=750,$C$10="Virgen"),"APTO",IF($F$7&lt;750,"APTO","-"))))),
IF(OR($A$13="Refrigerantes que daña la capa de ozono",$A$13="Gas fluorado y que daña la capa de ozono"),"PROHIBIDO SU USO",IF(OR($A$13="Refrigerante orgánico",$A$13="Refrigerante natural"),"Consultar condiciones mantenimiento en RSIF","SELECCIONA UN REFRIGERANTE")))</f>
        <v>APTO</v>
      </c>
      <c r="G28" s="97"/>
      <c r="H28" s="97"/>
      <c r="I28" s="97"/>
      <c r="J28" s="97"/>
      <c r="K28" s="97"/>
      <c r="L28" s="112"/>
    </row>
    <row r="29" spans="1:12" ht="24" thickTop="1" thickBot="1" x14ac:dyDescent="0.35">
      <c r="A29" s="113" t="s">
        <v>924</v>
      </c>
      <c r="B29" s="110"/>
      <c r="C29" s="110"/>
      <c r="D29" s="110"/>
      <c r="E29" s="111"/>
      <c r="F29" s="97"/>
      <c r="G29" s="97"/>
      <c r="H29" s="97"/>
      <c r="I29" s="97"/>
      <c r="J29" s="97"/>
      <c r="K29" s="97"/>
      <c r="L29" s="112"/>
    </row>
    <row r="30" spans="1:12" ht="17.399999999999999" customHeight="1" thickTop="1" thickBot="1" x14ac:dyDescent="0.35">
      <c r="A30" s="133" t="str">
        <f>+IF($A$13="Gas fluorado",IF(AND($F$7&gt;=2500,$C$10="Reciclado/regenerado"),"NO APTO",IF(AND($F$7&gt;=2500,$C$10="Virgen"),"NO APTO", IF($F$7&lt;2500,"APTO","-"))),
IF(OR($A$13="Refrigerantes que daña la capa de ozono",$A$13="Gas fluorado y que daña la capa de ozono"),"PROHIBIDO SU USO",IF(OR($A$13="Refrigerante orgánico",$A$13="Refrigerante natural"),"Consultar condiciones mantenimiento en RSIF","SELECCIONA UN REFRIGERANTE")))</f>
        <v>APTO</v>
      </c>
      <c r="B30" s="134"/>
      <c r="C30" s="134"/>
      <c r="D30" s="134"/>
      <c r="E30" s="135"/>
      <c r="F30" s="97"/>
      <c r="G30" s="97"/>
      <c r="H30" s="97"/>
      <c r="I30" s="97"/>
      <c r="J30" s="97"/>
      <c r="K30" s="97"/>
      <c r="L30" s="112"/>
    </row>
    <row r="31" spans="1:12" ht="28.8" customHeight="1" thickTop="1" thickBot="1" x14ac:dyDescent="0.35">
      <c r="A31" s="136"/>
      <c r="B31" s="97"/>
      <c r="C31" s="97"/>
      <c r="D31" s="97"/>
      <c r="E31" s="112"/>
      <c r="F31" s="108" t="s">
        <v>922</v>
      </c>
      <c r="G31" s="109"/>
      <c r="H31" s="110"/>
      <c r="I31" s="110"/>
      <c r="J31" s="110"/>
      <c r="K31" s="110"/>
      <c r="L31" s="111"/>
    </row>
    <row r="32" spans="1:12" ht="17.399999999999999" customHeight="1" thickTop="1" x14ac:dyDescent="0.3">
      <c r="A32" s="136"/>
      <c r="B32" s="97"/>
      <c r="C32" s="97"/>
      <c r="D32" s="97"/>
      <c r="E32" s="112"/>
      <c r="F32" s="97" t="str">
        <f>+IF($A$13="Gas fluorado",IF(AND($F$7&lt;2500,$F$7&gt;=750,$C$10="Reciclado/regenerado"),"APTO",IF(AND($F$7&gt;=750,$C$10="Virgen"),"NO APTO", IF($F$7&lt;750,"APTO",IF($F$7&gt;=2500,"NO APTO","-")))),
IF(OR($A$13="Refrigerantes que daña la capa de ozono",$A$13="Gas fluorado y que daña la capa de ozono"),"PROHIBIDO SU USO",IF(OR($A$13="Refrigerante orgánico",$A$13="Refrigerante natural"),"Consultar condiciones mantenimiento en RSIF","SELECCIONA UN REFRIGERANTE")))</f>
        <v>APTO</v>
      </c>
      <c r="G32" s="97"/>
      <c r="H32" s="97"/>
      <c r="I32" s="97"/>
      <c r="J32" s="97"/>
      <c r="K32" s="97"/>
      <c r="L32" s="112"/>
    </row>
    <row r="33" spans="1:15" ht="17.399999999999999" customHeight="1" x14ac:dyDescent="0.3">
      <c r="A33" s="136"/>
      <c r="B33" s="97"/>
      <c r="C33" s="97"/>
      <c r="D33" s="97"/>
      <c r="E33" s="112"/>
      <c r="F33" s="97"/>
      <c r="G33" s="97"/>
      <c r="H33" s="97"/>
      <c r="I33" s="97"/>
      <c r="J33" s="97"/>
      <c r="K33" s="97"/>
      <c r="L33" s="112"/>
    </row>
    <row r="34" spans="1:15" ht="18" customHeight="1" thickBot="1" x14ac:dyDescent="0.35">
      <c r="A34" s="136"/>
      <c r="B34" s="97"/>
      <c r="C34" s="97"/>
      <c r="D34" s="97"/>
      <c r="E34" s="112"/>
      <c r="F34" s="97"/>
      <c r="G34" s="97"/>
      <c r="H34" s="97"/>
      <c r="I34" s="97"/>
      <c r="J34" s="97"/>
      <c r="K34" s="97"/>
      <c r="L34" s="112"/>
    </row>
    <row r="35" spans="1:15" ht="25.8" customHeight="1" thickTop="1" thickBot="1" x14ac:dyDescent="0.35">
      <c r="A35" s="136"/>
      <c r="B35" s="97"/>
      <c r="C35" s="97"/>
      <c r="D35" s="97"/>
      <c r="E35" s="112"/>
      <c r="F35" s="113" t="s">
        <v>928</v>
      </c>
      <c r="G35" s="110"/>
      <c r="H35" s="110"/>
      <c r="I35" s="111"/>
      <c r="J35" s="113" t="s">
        <v>931</v>
      </c>
      <c r="K35" s="110"/>
      <c r="L35" s="111"/>
    </row>
    <row r="36" spans="1:15" ht="33.6" customHeight="1" thickTop="1" x14ac:dyDescent="0.3">
      <c r="A36" s="136"/>
      <c r="B36" s="97"/>
      <c r="C36" s="97"/>
      <c r="D36" s="97"/>
      <c r="E36" s="112"/>
      <c r="F36" s="114" t="s">
        <v>929</v>
      </c>
      <c r="G36" s="115"/>
      <c r="H36" s="115"/>
      <c r="I36" s="116"/>
      <c r="J36" s="118" t="s">
        <v>930</v>
      </c>
      <c r="K36" s="118"/>
      <c r="L36" s="119"/>
    </row>
    <row r="37" spans="1:15" ht="33.6" customHeight="1" x14ac:dyDescent="0.3">
      <c r="A37" s="136"/>
      <c r="B37" s="97"/>
      <c r="C37" s="97"/>
      <c r="D37" s="97"/>
      <c r="E37" s="112"/>
      <c r="F37" s="117"/>
      <c r="G37" s="118"/>
      <c r="H37" s="118"/>
      <c r="I37" s="119"/>
      <c r="J37" s="118"/>
      <c r="K37" s="118"/>
      <c r="L37" s="119"/>
    </row>
    <row r="38" spans="1:15" ht="33.6" customHeight="1" x14ac:dyDescent="0.3">
      <c r="A38" s="136"/>
      <c r="B38" s="97"/>
      <c r="C38" s="97"/>
      <c r="D38" s="97"/>
      <c r="E38" s="112"/>
      <c r="F38" s="117"/>
      <c r="G38" s="118"/>
      <c r="H38" s="118"/>
      <c r="I38" s="119"/>
      <c r="J38" s="118"/>
      <c r="K38" s="118"/>
      <c r="L38" s="119"/>
    </row>
    <row r="39" spans="1:15" ht="33.6" customHeight="1" thickBot="1" x14ac:dyDescent="0.35">
      <c r="A39" s="136"/>
      <c r="B39" s="97"/>
      <c r="C39" s="97"/>
      <c r="D39" s="97"/>
      <c r="E39" s="112"/>
      <c r="F39" s="117"/>
      <c r="G39" s="118"/>
      <c r="H39" s="118"/>
      <c r="I39" s="119"/>
      <c r="J39" s="118"/>
      <c r="K39" s="118"/>
      <c r="L39" s="119"/>
    </row>
    <row r="40" spans="1:15" ht="36" thickBot="1" x14ac:dyDescent="0.35">
      <c r="A40" s="144" t="s">
        <v>949</v>
      </c>
      <c r="B40" s="145"/>
      <c r="C40" s="145"/>
      <c r="D40" s="145"/>
      <c r="E40" s="145"/>
      <c r="F40" s="145"/>
      <c r="G40" s="145"/>
      <c r="H40" s="145"/>
      <c r="I40" s="145"/>
      <c r="J40" s="145"/>
      <c r="K40" s="145"/>
      <c r="L40" s="146"/>
    </row>
    <row r="41" spans="1:15" ht="28.8" hidden="1" customHeight="1" thickTop="1" thickBot="1" x14ac:dyDescent="0.35">
      <c r="A41" s="147" t="s">
        <v>932</v>
      </c>
      <c r="B41" s="148"/>
      <c r="C41" s="148"/>
      <c r="D41" s="148"/>
      <c r="E41" s="148"/>
      <c r="F41" s="148"/>
      <c r="G41" s="148"/>
      <c r="H41" s="148"/>
      <c r="I41" s="148"/>
      <c r="J41" s="148"/>
      <c r="K41" s="148"/>
      <c r="L41" s="149"/>
      <c r="O41" s="15"/>
    </row>
    <row r="42" spans="1:15" ht="29.4" hidden="1" customHeight="1" thickTop="1" thickBot="1" x14ac:dyDescent="0.35">
      <c r="A42" s="150" t="s">
        <v>933</v>
      </c>
      <c r="B42" s="151"/>
      <c r="C42" s="152"/>
      <c r="D42" s="152"/>
      <c r="E42" s="153"/>
      <c r="F42" s="154" t="s">
        <v>934</v>
      </c>
      <c r="G42" s="152"/>
      <c r="H42" s="152"/>
      <c r="I42" s="152"/>
      <c r="J42" s="152"/>
      <c r="K42" s="152"/>
      <c r="L42" s="153"/>
      <c r="O42" s="15"/>
    </row>
    <row r="43" spans="1:15" ht="31.2" hidden="1" customHeight="1" thickTop="1" thickBot="1" x14ac:dyDescent="0.35">
      <c r="A43" s="87" t="s">
        <v>964</v>
      </c>
      <c r="B43" s="88"/>
      <c r="C43" s="78" t="s">
        <v>977</v>
      </c>
      <c r="D43" s="78"/>
      <c r="E43" s="79"/>
      <c r="F43" s="77" t="s">
        <v>965</v>
      </c>
      <c r="G43" s="78"/>
      <c r="H43" s="78"/>
      <c r="I43" s="78" t="s">
        <v>975</v>
      </c>
      <c r="J43" s="78"/>
      <c r="K43" s="78"/>
      <c r="L43" s="78"/>
      <c r="O43" s="15"/>
    </row>
    <row r="44" spans="1:15" ht="18" hidden="1" customHeight="1" x14ac:dyDescent="0.3">
      <c r="A44" s="94" t="str">
        <f>+IFERROR(IF(AND($A$13="Gas Fluorado",OR($J$10="HFC",$J$10="HFC/Anexo II",$J$10="PFC/HFC"),$F$7&gt;=150),
"NO APTO",
IF(AND($A$13="Gas Fluorado",OR($J$10="HFC",$J$10="HFC/Anexo II",$J$10="PFC/HFC"),$F$7&lt;150),
"APTO",
IF(AND($A$13="Gas Fluorado",OR($J$10&lt;&gt;"HFC",$J$10&lt;&gt;"HFC/Anexo II",$J$10&lt;&gt;"PFC/HFC"),$F$7&lt;150),"NO CONTEMPLADO EN EL REGLAMENTO", IF($A$13&lt;&gt;"Gas fluorado","SELECCIONA UN GAS FLUORADO","NO CONTEMPLADO EN EL REGLAMENTO")))),"SELECCIONA UN GAS FLUORADO")</f>
        <v>APTO</v>
      </c>
      <c r="B44" s="101"/>
      <c r="C44" s="100" t="str">
        <f>+IF(AND($A$13 = "Gas fluorado",$F$7&gt;=150), "NO APTO",
IF(AND($A$13 = "Gas fluorado",$F$7&lt;150), "NO APTO, SALVO QUE SE REQUIERA POR CUESTIONES DE SEGURIDAD","SELECCIONA UN GAS FLUORADO"))</f>
        <v>NO APTO, SALVO QUE SE REQUIERA POR CUESTIONES DE SEGURIDAD</v>
      </c>
      <c r="D44" s="95"/>
      <c r="E44" s="101"/>
      <c r="F44" s="97" t="str">
        <f>+IFERROR(IF(AND($A$13="Gas Fluorado",OR($J$10="HFC",$J$10="HFC/Anexo II",$J$10="PFC/HFC"),$F$7&gt;=150),
"NO APTO",
IF(AND($A$13="Gas Fluorado",OR($J$10="HFC",$J$10="HFC/Anexo II",$J$10="PFC/HFC"),$F$7&lt;150),
"APTO",
IF(AND($A$13="Gas Fluorado",OR($J$10&lt;&gt;"HFC",$J$10&lt;&gt;"HFC/Anexo II",$J$10&lt;&gt;"PFC/HFC",),$F$7&gt;150),"NO CONTEMPLADO EN EL REGLAMENTO", IF(AND($A$13="Gas Fluorado",OR($J$10&lt;&gt;"HFC",$J$10&lt;&gt;"HFC/Anexo II",$J$10&lt;&gt;"PFC/HFC"),$F$7&lt;150),"APTO",
IF($A$13&lt;&gt;"Gas fluorado","SELECCIONA UN GAS FLUORADO","-"))))),"SELECCIONA UN GAS FLUORADO")</f>
        <v>APTO</v>
      </c>
      <c r="G44" s="97"/>
      <c r="H44" s="97"/>
      <c r="I44" s="100" t="str">
        <f>+IF(AND($A$13="Gas fluorado",$F$7&lt;150),"APTO",
IF(AND($A$13="Gas fluorado",$F$7&gt;=150),"NO APTO",IF($A$13&lt;&gt;"Gas fluorado","SELECCIONA UN GAS FLUORADO","-")))</f>
        <v>APTO</v>
      </c>
      <c r="J44" s="95"/>
      <c r="K44" s="95"/>
      <c r="L44" s="101"/>
    </row>
    <row r="45" spans="1:15" hidden="1" x14ac:dyDescent="0.3">
      <c r="A45" s="96"/>
      <c r="B45" s="103"/>
      <c r="C45" s="102"/>
      <c r="D45" s="97"/>
      <c r="E45" s="103"/>
      <c r="F45" s="97"/>
      <c r="G45" s="97"/>
      <c r="H45" s="97"/>
      <c r="I45" s="102"/>
      <c r="J45" s="97"/>
      <c r="K45" s="97"/>
      <c r="L45" s="103"/>
    </row>
    <row r="46" spans="1:15" ht="23.4" hidden="1" thickBot="1" x14ac:dyDescent="0.35">
      <c r="A46" s="98"/>
      <c r="B46" s="156"/>
      <c r="C46" s="104"/>
      <c r="D46" s="155"/>
      <c r="E46" s="105"/>
      <c r="F46" s="99"/>
      <c r="G46" s="99"/>
      <c r="H46" s="99"/>
      <c r="I46" s="104"/>
      <c r="J46" s="155"/>
      <c r="K46" s="155"/>
      <c r="L46" s="105"/>
    </row>
    <row r="47" spans="1:15" ht="31.2" thickTop="1" thickBot="1" x14ac:dyDescent="0.35">
      <c r="A47" s="150" t="s">
        <v>935</v>
      </c>
      <c r="B47" s="151"/>
      <c r="C47" s="148"/>
      <c r="D47" s="148"/>
      <c r="E47" s="148"/>
      <c r="F47" s="151"/>
      <c r="G47" s="151"/>
      <c r="H47" s="151"/>
      <c r="I47" s="148"/>
      <c r="J47" s="148"/>
      <c r="K47" s="148"/>
      <c r="L47" s="149"/>
    </row>
    <row r="48" spans="1:15" ht="18" customHeight="1" thickTop="1" x14ac:dyDescent="0.3">
      <c r="A48" s="77" t="s">
        <v>950</v>
      </c>
      <c r="B48" s="78"/>
      <c r="C48" s="79"/>
      <c r="D48" s="77" t="s">
        <v>936</v>
      </c>
      <c r="E48" s="78"/>
      <c r="F48" s="78"/>
      <c r="G48" s="79"/>
      <c r="H48" s="77" t="s">
        <v>937</v>
      </c>
      <c r="I48" s="78"/>
      <c r="J48" s="78"/>
      <c r="K48" s="78"/>
      <c r="L48" s="79"/>
    </row>
    <row r="49" spans="1:12" ht="39.6" customHeight="1" thickBot="1" x14ac:dyDescent="0.35">
      <c r="A49" s="80"/>
      <c r="B49" s="81"/>
      <c r="C49" s="173"/>
      <c r="D49" s="80"/>
      <c r="E49" s="81"/>
      <c r="F49" s="81"/>
      <c r="G49" s="82"/>
      <c r="H49" s="174"/>
      <c r="I49" s="86"/>
      <c r="J49" s="86"/>
      <c r="K49" s="86"/>
      <c r="L49" s="173"/>
    </row>
    <row r="50" spans="1:12" ht="64.8" customHeight="1" thickTop="1" thickBot="1" x14ac:dyDescent="0.35">
      <c r="A50" s="87" t="s">
        <v>965</v>
      </c>
      <c r="B50" s="88"/>
      <c r="C50" s="16" t="s">
        <v>975</v>
      </c>
      <c r="D50" s="19" t="s">
        <v>965</v>
      </c>
      <c r="E50" s="87" t="s">
        <v>920</v>
      </c>
      <c r="F50" s="88"/>
      <c r="G50" s="19" t="s">
        <v>970</v>
      </c>
      <c r="H50" s="107" t="s">
        <v>979</v>
      </c>
      <c r="I50" s="78"/>
      <c r="J50" s="78"/>
      <c r="K50" s="78"/>
      <c r="L50" s="78"/>
    </row>
    <row r="51" spans="1:12" ht="39" customHeight="1" x14ac:dyDescent="0.3">
      <c r="A51" s="94" t="str">
        <f>+IF(AND($A$13="Gas fluorado",$F$7&gt;=150),"APTO",IF(AND($A$13="Gas fluorado",$F$7&lt;150),"APTO",IF($A$13&lt;&gt;"Gas fluorado","SELECCIONA UN GAS FLUORADO")))</f>
        <v>APTO</v>
      </c>
      <c r="B51" s="95"/>
      <c r="C51" s="83" t="str">
        <f>+IF(AND($A$13="Gas fluorado",$F$7&gt;=150),
"NO APTO, SALVO PARA CUMPLIR CON CONDICIONES DE SEGURIDAD",
IF(AND($A$13="Gas fluorado",$F$7&lt;150),"APTO",IF($A$13&lt;&gt;"Gas fluorado","SELECCIONA UN GAS FLUORADO")))</f>
        <v>APTO</v>
      </c>
      <c r="D51" s="83" t="str">
        <f>+IFERROR(IF(AND($A$13="Gas Fluorado",OR($J$10="HFC",$J$10="HFC/Anexo II",$J$10="PFC/HFC"),$F$7&gt;=2500),
"NO APTO, SALVO QUE SE REQUIERA PARA APLICACIONES POR DEBAJO DE -50ºC",
IF(AND($A$13="Gas Fluorado",OR($J$10="HFC",$J$10="HFC/Anexo II",$J$10="PFC/HFC"),$F$7&lt;2500),
"APTO",
IF(AND($A$13="Gas Fluorado",OR($J$10&lt;&gt;"HFC",$J$10&lt;&gt;"HFC/Anexo II",$J$10&lt;&gt;"PFC/HFC"),$F$7&gt;=2500),"NO APTO, SALVO QUE SE REQUIERA PARA APLICACIONES POR DEBAJO DE -50ºC", IF(AND($A$13="Gas Fluorado",OR($J$10&lt;&gt;"HFC",$J$10&lt;&gt;"HFC/Anexo II",$J$10&lt;&gt;"PFC/HFC"),$F$7&lt;2500),"APTO",
IF($A$13&lt;&gt;"Gas fluorado","SELECCIONA UN GAS FLUORADO","-"))))),"SELECCIONA UN GAS FLUORADO")</f>
        <v>APTO</v>
      </c>
      <c r="E51" s="95" t="str">
        <f>+IFERROR(IF(AND($A$13="Gas Fluorado",OR($J$10="HFC",$J$10="HFC/Anexo II",$J$10="PFC/HFC"),$F$7&gt;=2500),
"NO APTO, SALVO QUE SE REQUIERA PARA APLICACIONES POR DEBAJO DE -50ºC",
IF(AND($A$13="Gas Fluorado",OR($J$10="HFC",$J$10="HFC/Anexo II",$J$10="PFC/HFC"),$F$7&lt;2500),
"APTO",
IF(AND($A$13="Gas Fluorado",OR($J$10&lt;&gt;"HFC",$J$10&lt;&gt;"HFC/Anexo II",$J$10&lt;&gt;"PFC/HFC"),$F$7&gt;=2500),"NO APTO, SALVO QUE SE REQUIERA PARA APLICACIONES POR DEBAJO DE -50ºC", IF(AND($A$13="Gas Fluorado",OR($J$10&lt;&gt;"HFC",$J$10&lt;&gt;"HFC/Anexo II",$J$10&lt;&gt;"PFC/HFC"),$F$7&lt;2500),"APTO",
IF($A$13&lt;&gt;"Gas fluorado","SELECCIONA UN GAS FLUORADO","-"))))),"SELECCIONA UN GAS FLUORADO")</f>
        <v>APTO</v>
      </c>
      <c r="F51" s="95"/>
      <c r="G51" s="83" t="str">
        <f>+IF(AND($A$13="Gas Fluorado",$F$7&gt;=150),
"NO APTO, SALVO QUE SE REQUIERA POR CUESTIONES DE SEGURIDAD",
IF(AND($A$13="Gas Fluorado",$F$7&lt;150),
"APTO",
IF($A$13&lt;&gt;"Gas fluorado","SELECCIONA UN GAS FLUORADO","-")))</f>
        <v>APTO</v>
      </c>
      <c r="H51" s="97" t="str">
        <f>+IF(AND($A$13="Gas Fluorado",$F$7&gt;=150),
"NO APTO, SALVO QUE SE TRATE DE CIRCUITOS PRIMARIOS EN CASCADA, DONDE SE PODRÁN EMPLEAR REFRIGERANTES FLUORADOS CON PCA HASTA 1500",
IF(AND($A$13="Gas Fluorado",$F$7&lt;150),
"APTO",
IF($A$13&lt;&gt;"Gas fluorado","SELECCIONA UN GAS FLUORADO","-")))</f>
        <v>APTO</v>
      </c>
      <c r="I51" s="97"/>
      <c r="J51" s="97"/>
      <c r="K51" s="97"/>
      <c r="L51" s="166"/>
    </row>
    <row r="52" spans="1:12" ht="39" customHeight="1" x14ac:dyDescent="0.3">
      <c r="A52" s="96"/>
      <c r="B52" s="97"/>
      <c r="C52" s="106"/>
      <c r="D52" s="106"/>
      <c r="E52" s="97"/>
      <c r="F52" s="97"/>
      <c r="G52" s="106"/>
      <c r="H52" s="97"/>
      <c r="I52" s="97"/>
      <c r="J52" s="97"/>
      <c r="K52" s="97"/>
      <c r="L52" s="166"/>
    </row>
    <row r="53" spans="1:12" ht="58.2" customHeight="1" thickBot="1" x14ac:dyDescent="0.35">
      <c r="A53" s="98"/>
      <c r="B53" s="99"/>
      <c r="C53" s="84"/>
      <c r="D53" s="84"/>
      <c r="E53" s="99"/>
      <c r="F53" s="99"/>
      <c r="G53" s="84"/>
      <c r="H53" s="97"/>
      <c r="I53" s="97"/>
      <c r="J53" s="97"/>
      <c r="K53" s="97"/>
      <c r="L53" s="166"/>
    </row>
    <row r="54" spans="1:12" ht="24" thickTop="1" thickBot="1" x14ac:dyDescent="0.35">
      <c r="A54" s="90" t="s">
        <v>905</v>
      </c>
      <c r="B54" s="163"/>
      <c r="C54" s="86"/>
      <c r="D54" s="86"/>
      <c r="E54" s="163"/>
      <c r="F54" s="163"/>
      <c r="G54" s="86"/>
      <c r="H54" s="163"/>
      <c r="I54" s="163"/>
      <c r="J54" s="163"/>
      <c r="K54" s="163"/>
      <c r="L54" s="175"/>
    </row>
    <row r="55" spans="1:12" ht="24.6" customHeight="1" thickTop="1" thickBot="1" x14ac:dyDescent="0.35">
      <c r="A55" s="80" t="s">
        <v>938</v>
      </c>
      <c r="B55" s="81"/>
      <c r="C55" s="81"/>
      <c r="D55" s="81"/>
      <c r="E55" s="86"/>
      <c r="F55" s="86"/>
      <c r="G55" s="17"/>
      <c r="H55" s="80" t="s">
        <v>939</v>
      </c>
      <c r="I55" s="81"/>
      <c r="J55" s="81"/>
      <c r="K55" s="81"/>
      <c r="L55" s="82"/>
    </row>
    <row r="56" spans="1:12" ht="34.200000000000003" customHeight="1" thickTop="1" thickBot="1" x14ac:dyDescent="0.35">
      <c r="A56" s="87" t="s">
        <v>966</v>
      </c>
      <c r="B56" s="88"/>
      <c r="C56" s="87" t="s">
        <v>967</v>
      </c>
      <c r="D56" s="88"/>
      <c r="E56" s="78" t="s">
        <v>978</v>
      </c>
      <c r="F56" s="78"/>
      <c r="G56" s="78"/>
      <c r="H56" s="87" t="s">
        <v>974</v>
      </c>
      <c r="I56" s="88"/>
      <c r="J56" s="87" t="s">
        <v>968</v>
      </c>
      <c r="K56" s="89"/>
      <c r="L56" s="88"/>
    </row>
    <row r="57" spans="1:12" ht="17.399999999999999" customHeight="1" x14ac:dyDescent="0.3">
      <c r="A57" s="94" t="str">
        <f>+IFERROR(IF(AND($A$13="Gas Fluorado",OR($J$10="HFC",$J$10="HFC/Anexo II",$J$10="PFC/HFC"),$F$7&gt;=2500),
"NO APTO, SALVO QUE SE REQUIERA PARA APLICACIONES POR DEBAJO DE -50ºC",
IF(AND($A$13="Gas Fluorado",OR($J$10="HFC",$J$10="HFC/Anexo II",$J$10="PFC/HFC"),$F$7&lt;2500),
"APTO",
IF(AND($A$13="Gas Fluorado",OR($J$10&lt;&gt;"HFC",$J$10&lt;&gt;"HFC/Anexo II",$J$10&lt;&gt;"PFC/HFC"),$F$7&gt;=2500),"APTO",
IF(AND($A$13="Gas Fluorado",OR($J$10&lt;&gt;"HFC",$J$10&lt;&gt;"HFC/Anexo II",$J$10&lt;&gt;"PFC/HFC"),$F$7&lt;2500),"APTO",
IF($A$13&lt;&gt;"Gas fluorado","SELECCIONA UN GAS FLUORADO","-"))))), "SELECCIONA UN GAS FLUORADO")</f>
        <v>APTO</v>
      </c>
      <c r="B57" s="95"/>
      <c r="C57" s="100" t="str">
        <f>+IF(AND($A$13="Gas Fluorado",$F$7&gt;=150),
"NO APTO, SALVO QUE SE REQUIERA PARA CUMPLIR REQUISITOS DE SEGURIDAD",
IF(AND($A$13="Gas Fluorado",$F$7&lt;150),
"APTO",
IF($A$13&lt;&gt;"Gas fluorado","SELECCIONA UN GAS FLUORADO","-")))</f>
        <v>APTO</v>
      </c>
      <c r="D57" s="101"/>
      <c r="E57" s="97" t="str">
        <f>+IF($A$13="Gas Fluorado","NO APTO, SALVO QUE SE REQUIERA PARA CUMPLIR REQUISITOS DE SEGURIDAD",
IF($A$13&lt;&gt;"Gas fluorado","SELECCIONA UN GAS FLUORADO","-"))</f>
        <v>NO APTO, SALVO QUE SE REQUIERA PARA CUMPLIR REQUISITOS DE SEGURIDAD</v>
      </c>
      <c r="F57" s="97"/>
      <c r="G57" s="97"/>
      <c r="H57" s="100" t="str">
        <f>+IFERROR(IF(AND($A$13="Gas Fluorado",OR($J$10="HFC",$J$10="HFC/Anexo II",$J$10="PFC/HFC"),$F$7&gt;=2500),
"NO APTO, SALVO QUE SE REQUIERA PARA APLICACIONES POR DEBAJO DE -50ºC",
IF(AND($A$13="Gas Fluorado",OR($J$10="HFC",$J$10="HFC/Anexo II",$J$10="PFC/HFC"),$F$7&lt;2500),
"APTO",
IF(AND($A$13="Gas Fluorado",OR($J$10&lt;&gt;"HFC",$J$10&lt;&gt;"HFC/Anexo II",$J$10&lt;&gt;"PFC/HFC"),$F$7&gt;=750),"APTO",
IF(AND($A$13="Gas Fluorado",OR($J$10&lt;&gt;"HFC",$J$10&lt;&gt;"HFC/Anexo II",$J$10&lt;&gt;"PFC/HFC"),$F$7&lt;750),"APTO",
IF($A$13&lt;&gt;"Gas fluorado","SELECCIONA UN GAS FLUORADO","-"))))),"SELECCIONA UN GAS FLUORADO")</f>
        <v>APTO</v>
      </c>
      <c r="I57" s="101"/>
      <c r="J57" s="97" t="str">
        <f>+IF(AND($A$13="Gas Fluorado",$F$7&gt;=750),
"NO APTO, SALVO QUE SE REQUIERA POR CONDICIONES DE SEGURIDAD",
IF(AND($A$13="Gas Fluorado",$F$7&lt;750),
"APTO",
IF($A$13&lt;&gt;"Gas fluorado","SELECCIONA UN GAS FLUORADO","-")))</f>
        <v>APTO</v>
      </c>
      <c r="K57" s="97"/>
      <c r="L57" s="166"/>
    </row>
    <row r="58" spans="1:12" x14ac:dyDescent="0.3">
      <c r="A58" s="96"/>
      <c r="B58" s="97"/>
      <c r="C58" s="102"/>
      <c r="D58" s="103"/>
      <c r="E58" s="97"/>
      <c r="F58" s="97"/>
      <c r="G58" s="97"/>
      <c r="H58" s="102"/>
      <c r="I58" s="103"/>
      <c r="J58" s="97"/>
      <c r="K58" s="97"/>
      <c r="L58" s="166"/>
    </row>
    <row r="59" spans="1:12" x14ac:dyDescent="0.3">
      <c r="A59" s="96"/>
      <c r="B59" s="97"/>
      <c r="C59" s="102"/>
      <c r="D59" s="103"/>
      <c r="E59" s="97"/>
      <c r="F59" s="97"/>
      <c r="G59" s="97"/>
      <c r="H59" s="102"/>
      <c r="I59" s="103"/>
      <c r="J59" s="97"/>
      <c r="K59" s="97"/>
      <c r="L59" s="166"/>
    </row>
    <row r="60" spans="1:12" ht="23.4" thickBot="1" x14ac:dyDescent="0.35">
      <c r="A60" s="98"/>
      <c r="B60" s="99"/>
      <c r="C60" s="104"/>
      <c r="D60" s="105"/>
      <c r="E60" s="99"/>
      <c r="F60" s="99"/>
      <c r="G60" s="99"/>
      <c r="H60" s="104"/>
      <c r="I60" s="105"/>
      <c r="J60" s="99"/>
      <c r="K60" s="99"/>
      <c r="L60" s="171"/>
    </row>
    <row r="61" spans="1:12" ht="24" thickTop="1" thickBot="1" x14ac:dyDescent="0.35">
      <c r="A61" s="179" t="s">
        <v>948</v>
      </c>
      <c r="B61" s="163"/>
      <c r="C61" s="86"/>
      <c r="D61" s="86"/>
      <c r="E61" s="163"/>
      <c r="F61" s="163"/>
      <c r="G61" s="163"/>
      <c r="H61" s="86"/>
      <c r="I61" s="86"/>
      <c r="J61" s="163"/>
      <c r="K61" s="163"/>
      <c r="L61" s="175"/>
    </row>
    <row r="62" spans="1:12" ht="24" thickTop="1" thickBot="1" x14ac:dyDescent="0.35">
      <c r="A62" s="77" t="s">
        <v>940</v>
      </c>
      <c r="B62" s="78"/>
      <c r="C62" s="78"/>
      <c r="D62" s="78"/>
      <c r="E62" s="79"/>
      <c r="F62" s="78" t="s">
        <v>941</v>
      </c>
      <c r="G62" s="78"/>
      <c r="H62" s="78"/>
      <c r="I62" s="78"/>
      <c r="J62" s="78"/>
      <c r="K62" s="78"/>
      <c r="L62" s="79"/>
    </row>
    <row r="63" spans="1:12" ht="36" customHeight="1" thickTop="1" thickBot="1" x14ac:dyDescent="0.35">
      <c r="A63" s="77" t="s">
        <v>942</v>
      </c>
      <c r="B63" s="78"/>
      <c r="C63" s="79"/>
      <c r="D63" s="77" t="s">
        <v>943</v>
      </c>
      <c r="E63" s="78"/>
      <c r="F63" s="176" t="s">
        <v>942</v>
      </c>
      <c r="G63" s="177"/>
      <c r="H63" s="177"/>
      <c r="I63" s="178"/>
      <c r="J63" s="78" t="s">
        <v>945</v>
      </c>
      <c r="K63" s="78"/>
      <c r="L63" s="79"/>
    </row>
    <row r="64" spans="1:12" ht="54.6" customHeight="1" thickTop="1" thickBot="1" x14ac:dyDescent="0.35">
      <c r="A64" s="19" t="s">
        <v>966</v>
      </c>
      <c r="B64" s="19" t="s">
        <v>967</v>
      </c>
      <c r="C64" s="19" t="s">
        <v>924</v>
      </c>
      <c r="D64" s="19" t="s">
        <v>966</v>
      </c>
      <c r="E64" s="18" t="s">
        <v>968</v>
      </c>
      <c r="F64" s="85" t="s">
        <v>946</v>
      </c>
      <c r="G64" s="163"/>
      <c r="H64" s="90" t="s">
        <v>947</v>
      </c>
      <c r="I64" s="91"/>
      <c r="J64" s="180" t="s">
        <v>972</v>
      </c>
      <c r="K64" s="180" t="s">
        <v>973</v>
      </c>
      <c r="L64" s="78" t="s">
        <v>984</v>
      </c>
    </row>
    <row r="65" spans="1:37" ht="72.599999999999994" customHeight="1" thickTop="1" thickBot="1" x14ac:dyDescent="0.35">
      <c r="A65" s="83" t="str">
        <f>+IF(AND($A$13="Gas Fluorado",$F$7&gt;=150),
"APTO",
IF(AND($A$13="Gas Fluorado",$F$7&lt;150),
"APTO",
IF($A$13&lt;&gt;"Gas fluorado","SELECCIONA UN GAS FLUORADO","-")))</f>
        <v>APTO</v>
      </c>
      <c r="B65" s="83" t="str">
        <f>+IF(AND($A$13="Gas Fluorado",$F$7&gt;=150),
"NO APTO, SALVO QUE SE REQUIERA POR CONDICIONES DE SEGURIDAD, EN ESE CASO, EL LÍMITE DE PCA SERÁ DE 750",
IF(AND($A$13="Gas Fluorado",$F$7&lt;150),
"APTO",
IF($A$13&lt;&gt;"Gas fluorado","SELECCIONA UN GAS FLUORADO","-")))</f>
        <v>APTO</v>
      </c>
      <c r="C65" s="95" t="str">
        <f>+IF($A$13="Gas Fluorado",
"NO APTO, SALVO QUE SE REQUIERA POR CONDICIONES DE SEGURIDAD, EN ESE CASO, EL LÍMITE DE PCA SERÁ DE 750",
IF($A$13&lt;&gt;"Gas fluorado","SELECCIONA UN GAS FLUORADO","-"))</f>
        <v>NO APTO, SALVO QUE SE REQUIERA POR CONDICIONES DE SEGURIDAD, EN ESE CASO, EL LÍMITE DE PCA SERÁ DE 750</v>
      </c>
      <c r="D65" s="83" t="str">
        <f>+IF(AND($A$13="Gas Fluorado",$F$7&gt;=150),
"APTO",
IF(AND($A$13="Gas Fluorado",$F$7&lt;150),
"APTO",
IF($A$13&lt;&gt;"Gas fluorado","SELECCIONA UN GAS FLUORADO","-")))</f>
        <v>APTO</v>
      </c>
      <c r="E65" s="97" t="str">
        <f>+IF(AND($A$13="Gas Fluorado",$F$7&gt;=150),
"NO APTO, SALVO QUE REQUIERA CUMPLIR CONDICIONES DE SEGURIDAD, SE PUEDE AUMENTAR EL PCA EN ESTOS CASOS HASTA 750",
IF(AND($A$13="Gas Fluorado",$F$7&lt;150),
"APTO",
IF($A$13&lt;&gt;"Gas fluorado","SELECCIONA UN GAS FLUORADO","-")))</f>
        <v>APTO</v>
      </c>
      <c r="F65" s="21" t="s">
        <v>971</v>
      </c>
      <c r="G65" s="24" t="s">
        <v>980</v>
      </c>
      <c r="H65" s="27" t="s">
        <v>966</v>
      </c>
      <c r="I65" s="22" t="s">
        <v>981</v>
      </c>
      <c r="J65" s="181"/>
      <c r="K65" s="181"/>
      <c r="L65" s="86"/>
    </row>
    <row r="66" spans="1:37" ht="90.6" customHeight="1" thickTop="1" x14ac:dyDescent="0.3">
      <c r="A66" s="106"/>
      <c r="B66" s="106"/>
      <c r="C66" s="97"/>
      <c r="D66" s="106"/>
      <c r="E66" s="97"/>
      <c r="F66" s="102" t="str">
        <f>+IF(AND($A$13="Gas Fluorado",$F$7&gt;=150),
"APTO",
IF(AND($A$13="Gas Fluorado",$F$7&lt;150),
"APTO",
IF($A$13&lt;&gt;"Gas fluorado","SELECCIONA UN GAS FLUORADO","-")))</f>
        <v>APTO</v>
      </c>
      <c r="G66" s="92" t="str">
        <f>+IF(AND($A$13="Gas Fluorado",$F$7&gt;=150),
"NO APTO, SALVO QUE SE REQUIERA POR CUESTIONES DE SEGURIDAD",
IF(AND($A$13="Gas Fluorado",$F$7&lt;150),
"APTO",
IF($A$13&lt;&gt;"Gas fluorado","SELECCIONA UN GAS FLUORADO","-")))</f>
        <v>APTO</v>
      </c>
      <c r="H66" s="185" t="str">
        <f>+IF(AND($A$13="Gas Fluorado",$F$7&gt;=150),
"APTO",
IF(AND($A$13="Gas Fluorado",$F$7&lt;150),
"APTO",
IF($A$13&lt;&gt;"Gas fluorado","SELECCIONA UN GAS FLUORADO","-")))</f>
        <v>APTO</v>
      </c>
      <c r="I66" s="184" t="str">
        <f>+IF(AND($A$13="Gas Fluorado",$F$7&gt;=150),
"NO APTO, SALVO QUE SE REQUIERA POR CUESTIONES DE SEGURIDAD",
IF(AND($A$13="Gas Fluorado",$F$7&lt;150),
"APTO",
IF($A$13&lt;&gt;"Gas fluorado","SELECCIONA UN GAS FLUORADO","-")))</f>
        <v>APTO</v>
      </c>
      <c r="J66" s="83" t="str">
        <f>+IF(AND($A$13="Gas Fluorado",$F$7&gt;=750),
"APTO",
IF(AND($A$13="Gas Fluorado",$F$7&lt;750),
"APTO",
IF($A$13&lt;&gt;"Gas fluorado","SELECCIONA UN GAS FLUORADO","-")))</f>
        <v>APTO</v>
      </c>
      <c r="K66" s="83" t="str">
        <f>+IF(AND($A$13="Gas Fluorado",$F$7&gt;=750),
"NO APTO, SALVO QUE SEA NECESARIO PARA CUMPLIR REQUISITOS DE SEGURIDAD",
IF(AND($A$13="Gas Fluorado",$F$7&lt;750),
"APTO",
IF($A$13&lt;&gt;"Gas fluorado","SELECCIONA UN GAS FLUORADO","-")))</f>
        <v>APTO</v>
      </c>
      <c r="L66" s="135" t="str">
        <f>+IF(AND($A$13="Gas Fluorado",$F$7&gt;=150),
"NO APTO, SALVO QUE SE REQUIERA CUMPLIR CONDICIONES DE SEGURIDAD",
IF(AND($A$13="Gas Fluorado",$F$7&lt;150),
"APTO",
IF($A$13&lt;&gt;"Gas fluorado","SELECCIONA UN GAS FLUORADO","-")))</f>
        <v>APTO</v>
      </c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</row>
    <row r="67" spans="1:37" ht="138.6" customHeight="1" thickBot="1" x14ac:dyDescent="0.35">
      <c r="A67" s="84"/>
      <c r="B67" s="84"/>
      <c r="C67" s="99"/>
      <c r="D67" s="84"/>
      <c r="E67" s="99"/>
      <c r="F67" s="183"/>
      <c r="G67" s="93"/>
      <c r="H67" s="186"/>
      <c r="I67" s="103"/>
      <c r="J67" s="84"/>
      <c r="K67" s="84"/>
      <c r="L67" s="138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</row>
    <row r="68" spans="1:37" ht="24" customHeight="1" thickTop="1" thickBot="1" x14ac:dyDescent="0.35">
      <c r="A68" s="182" t="s">
        <v>944</v>
      </c>
      <c r="B68" s="81"/>
      <c r="C68" s="81"/>
      <c r="D68" s="81"/>
      <c r="E68" s="81"/>
      <c r="F68" s="85" t="s">
        <v>946</v>
      </c>
      <c r="G68" s="86"/>
      <c r="H68" s="87" t="s">
        <v>947</v>
      </c>
      <c r="I68" s="88"/>
      <c r="J68" s="81" t="s">
        <v>961</v>
      </c>
      <c r="K68" s="81"/>
      <c r="L68" s="169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</row>
    <row r="69" spans="1:37" ht="79.2" customHeight="1" thickTop="1" thickBot="1" x14ac:dyDescent="0.35">
      <c r="A69" s="87" t="s">
        <v>969</v>
      </c>
      <c r="B69" s="89"/>
      <c r="C69" s="88"/>
      <c r="D69" s="87" t="s">
        <v>970</v>
      </c>
      <c r="E69" s="89"/>
      <c r="F69" s="87" t="s">
        <v>976</v>
      </c>
      <c r="G69" s="88"/>
      <c r="H69" s="187" t="s">
        <v>976</v>
      </c>
      <c r="I69" s="188"/>
      <c r="J69" s="20" t="s">
        <v>965</v>
      </c>
      <c r="K69" s="19" t="s">
        <v>982</v>
      </c>
      <c r="L69" s="19" t="s">
        <v>976</v>
      </c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</row>
    <row r="70" spans="1:37" ht="35.4" customHeight="1" x14ac:dyDescent="0.3">
      <c r="A70" s="95" t="str">
        <f>+IF(AND($A$13="Gas Fluorado",$F$7&gt;=150),
"APTO",
IF(AND($A$13="Gas Fluorado",$F$7&lt;150),
"APTO",
IF($A$13&lt;&gt;"Gas fluorado","SELECCIONA UN GAS FLUORADO","-")))</f>
        <v>APTO</v>
      </c>
      <c r="B70" s="95"/>
      <c r="C70" s="95"/>
      <c r="D70" s="95" t="str">
        <f>+IF(AND($A$13="Gas Fluorado",$F$7&gt;=150),
"NO APTO, SALVO QUE REQUIERA CUMPLIR CONDICIONES DE SEGURIDAD, SE PUEDE AUMENTAR EL PCA EN ESTOS CASOS HASTA 750",
IF(AND($A$13="Gas Fluorado",$F$7&lt;150),
"APTO",
IF($A$13&lt;&gt;"Gas fluorado","SELECCIONA UN GAS FLUORADO","-")))</f>
        <v>APTO</v>
      </c>
      <c r="E70" s="95"/>
      <c r="F70" s="100" t="str">
        <f>+IF($A$13="Gas Fluorado",
"NO APTO, SALVO QUE SE REQUIERA POR CUESTIONES DE SEGURIDAD",
IF($A$13&lt;&gt;"Gas fluorado","SELECCIONA UN GAS FLUORADO","-"))</f>
        <v>NO APTO, SALVO QUE SE REQUIERA POR CUESTIONES DE SEGURIDAD</v>
      </c>
      <c r="G70" s="101"/>
      <c r="H70" s="100" t="str">
        <f>+IF($A$13="Gas Fluorado",
"NO APTO, SALVO QUE SE REQUIERA POR CUESTIONES DE SEGURIDAD",
IF($A$13&lt;&gt;"Gas fluorado","SELECCIONA UN GAS FLUORADO","-"))</f>
        <v>NO APTO, SALVO QUE SE REQUIERA POR CUESTIONES DE SEGURIDAD</v>
      </c>
      <c r="I70" s="95"/>
      <c r="J70" s="83" t="str">
        <f>+IFERROR(IF(AND($A$13="Gas Fluorado",OR($J$10="HFC",$J$10="HFC/Anexo II",$J$10="PFC/HFC",$J$10="PFC"),$F$7&gt;=750),
"APTO",
IF(AND($A$13="Gas Fluorado",OR($J$10="HFC",$J$10="HFC/Anexo II",$J$10="PFC/HFC",$J$10="PFC"),$F$7&lt;750),
"APTO",
IF(AND($A$13="Gas Fluorado",OR($J$10="Anexo II",),$F$7&gt;=750),"APTO",
IF(AND($A$13="Gas Fluorado",OR($J$10="Anexo II",),$F$7&lt;750),"APTO",
IF($A$13&lt;&gt;"Gas fluorado","SELECCIONA UN GAS FLUORADO","-"))))),"SELECCIONA UN GAS FLUORADO")</f>
        <v>APTO</v>
      </c>
      <c r="K70" s="83" t="str">
        <f>+IFERROR(IF(AND($A$13="Gas Fluorado",OR($J$10="HFC",$J$10="HFC/Anexo II",$J$10="PFC/HFC",$J$10="PFC"),$F$7&gt;=750),
"NO APTO",
IF(AND($A$13="Gas Fluorado",OR($J$10="HFC",$J$10="HFC/Anexo II",$J$10="PFC/HFC",$J$10="PFC"),$F$7&lt;750),
"APTO",
IF(AND($A$13="Gas Fluorado",OR($J$10="Anexo II"),$F$7&gt;=750),"NO APTO",
IF(AND($A$13="Gas Fluorado",OR($J$10="Anexo II"),$F$7&lt;750),"APTO",
IF($A$13&lt;&gt;"Gas fluorado","SELECCIONA UN GAS FLUORADO","-"))))),"SELECCIONA UN GAS FLUORADO")</f>
        <v>APTO</v>
      </c>
      <c r="L70" s="170" t="str">
        <f>+IF($A$13="Gas Fluorado",
"NO APTO",
IF($A$13&lt;&gt;"Gas fluorado","SELECCIONA UN GAS FLUORADO","-"))</f>
        <v>NO APTO</v>
      </c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</row>
    <row r="71" spans="1:37" ht="113.4" customHeight="1" thickBot="1" x14ac:dyDescent="0.35">
      <c r="A71" s="99"/>
      <c r="B71" s="99"/>
      <c r="C71" s="99"/>
      <c r="D71" s="99"/>
      <c r="E71" s="99"/>
      <c r="F71" s="104"/>
      <c r="G71" s="105"/>
      <c r="H71" s="104"/>
      <c r="I71" s="155"/>
      <c r="J71" s="84"/>
      <c r="K71" s="84"/>
      <c r="L71" s="171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</row>
    <row r="72" spans="1:37" ht="29.4" hidden="1" customHeight="1" thickTop="1" thickBot="1" x14ac:dyDescent="0.35">
      <c r="A72" s="90" t="s">
        <v>951</v>
      </c>
      <c r="B72" s="163"/>
      <c r="C72" s="163"/>
      <c r="D72" s="163"/>
      <c r="E72" s="163"/>
      <c r="F72" s="86"/>
      <c r="G72" s="86"/>
      <c r="H72" s="86"/>
      <c r="I72" s="86"/>
      <c r="J72" s="86"/>
      <c r="K72" s="86"/>
      <c r="L72" s="164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</row>
    <row r="73" spans="1:37" ht="35.4" hidden="1" customHeight="1" thickTop="1" thickBot="1" x14ac:dyDescent="0.35">
      <c r="A73" s="78" t="s">
        <v>965</v>
      </c>
      <c r="B73" s="78"/>
      <c r="C73" s="78"/>
      <c r="D73" s="78"/>
      <c r="E73" s="78"/>
      <c r="F73" s="79"/>
      <c r="G73" s="90" t="s">
        <v>983</v>
      </c>
      <c r="H73" s="163"/>
      <c r="I73" s="163"/>
      <c r="J73" s="163"/>
      <c r="K73" s="163"/>
      <c r="L73" s="164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</row>
    <row r="74" spans="1:37" ht="17.399999999999999" hidden="1" customHeight="1" thickTop="1" x14ac:dyDescent="0.3">
      <c r="A74" s="100" t="str">
        <f>+IF(AND($A$13="Gas Fluorado",$A$7="R-23"),
"NO APTO",
IF(AND($A$13="Gas Fluorado",$A$7&lt;&gt;"R-23"),
"APTO",
IF($A$13&lt;&gt;"Gas fluorado","SELECCIONA UN GAS FLUORADO","-")))</f>
        <v>APTO</v>
      </c>
      <c r="B74" s="95"/>
      <c r="C74" s="95"/>
      <c r="D74" s="95"/>
      <c r="E74" s="95"/>
      <c r="F74" s="101"/>
      <c r="G74" s="134" t="str">
        <f>+IFERROR(IF(AND($A$13="Gas Fluorado",$A$7="R-23"),
"NO APTO",
IF(AND($A$13="Gas Fluorado",$A$7&lt;&gt;"R-23", OR($J$10="HFC",$J$10="HFC/Anexo II",$J$10="PFC",$J$10="PFC/HFC",)),
"NO APTO, SALVO QUE SE REQUIERA CUMPLIR REQUISITOS DE SEGURIDAD",
IF($A$13&lt;&gt;"Gas fluorado","SELECCIONA UN GAS FLUORADO","APTO"))),"SELECCIONA UN GAS FLUORADO")</f>
        <v>NO APTO, SALVO QUE SE REQUIERA CUMPLIR REQUISITOS DE SEGURIDAD</v>
      </c>
      <c r="H74" s="134"/>
      <c r="I74" s="134"/>
      <c r="J74" s="134"/>
      <c r="K74" s="134"/>
      <c r="L74" s="165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</row>
    <row r="75" spans="1:37" hidden="1" x14ac:dyDescent="0.3">
      <c r="A75" s="102"/>
      <c r="B75" s="97"/>
      <c r="C75" s="97"/>
      <c r="D75" s="97"/>
      <c r="E75" s="97"/>
      <c r="F75" s="103"/>
      <c r="G75" s="97"/>
      <c r="H75" s="97"/>
      <c r="I75" s="97"/>
      <c r="J75" s="97"/>
      <c r="K75" s="97"/>
      <c r="L75" s="166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</row>
    <row r="76" spans="1:37" ht="18" hidden="1" customHeight="1" x14ac:dyDescent="0.3">
      <c r="A76" s="102"/>
      <c r="B76" s="97"/>
      <c r="C76" s="97"/>
      <c r="D76" s="97"/>
      <c r="E76" s="97"/>
      <c r="F76" s="103"/>
      <c r="G76" s="97"/>
      <c r="H76" s="97"/>
      <c r="I76" s="97"/>
      <c r="J76" s="97"/>
      <c r="K76" s="97"/>
      <c r="L76" s="166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</row>
    <row r="77" spans="1:37" hidden="1" x14ac:dyDescent="0.3">
      <c r="A77" s="102"/>
      <c r="B77" s="97"/>
      <c r="C77" s="97"/>
      <c r="D77" s="97"/>
      <c r="E77" s="97"/>
      <c r="F77" s="103"/>
      <c r="G77" s="97"/>
      <c r="H77" s="97"/>
      <c r="I77" s="97"/>
      <c r="J77" s="97"/>
      <c r="K77" s="97"/>
      <c r="L77" s="166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</row>
    <row r="78" spans="1:37" ht="23.4" hidden="1" thickBot="1" x14ac:dyDescent="0.35">
      <c r="A78" s="104"/>
      <c r="B78" s="155"/>
      <c r="C78" s="155"/>
      <c r="D78" s="155"/>
      <c r="E78" s="155"/>
      <c r="F78" s="105"/>
      <c r="G78" s="167"/>
      <c r="H78" s="167"/>
      <c r="I78" s="167"/>
      <c r="J78" s="167"/>
      <c r="K78" s="167"/>
      <c r="L78" s="168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</row>
    <row r="79" spans="1:37" ht="23.4" thickTop="1" x14ac:dyDescent="0.3"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</row>
    <row r="80" spans="1:37" x14ac:dyDescent="0.3"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</row>
    <row r="81" spans="3:37" x14ac:dyDescent="0.3"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</row>
    <row r="82" spans="3:37" x14ac:dyDescent="0.3"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</row>
    <row r="83" spans="3:37" x14ac:dyDescent="0.3"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</row>
    <row r="84" spans="3:37" x14ac:dyDescent="0.3">
      <c r="C84" s="42"/>
      <c r="D84" s="37"/>
      <c r="E84" s="37"/>
      <c r="F84" s="37"/>
      <c r="G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</row>
    <row r="85" spans="3:37" x14ac:dyDescent="0.3">
      <c r="C85" s="37"/>
      <c r="D85" s="37"/>
      <c r="E85" s="37"/>
      <c r="F85" s="37"/>
      <c r="G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</row>
    <row r="86" spans="3:37" x14ac:dyDescent="0.3">
      <c r="C86" s="37"/>
      <c r="D86" s="37"/>
      <c r="E86" s="37"/>
      <c r="F86" s="37"/>
      <c r="G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</row>
    <row r="87" spans="3:37" x14ac:dyDescent="0.3">
      <c r="C87" s="37"/>
      <c r="D87" s="37"/>
      <c r="E87" s="37"/>
      <c r="F87" s="37"/>
      <c r="G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</row>
    <row r="88" spans="3:37" x14ac:dyDescent="0.3">
      <c r="C88" s="37"/>
      <c r="D88" s="37"/>
      <c r="E88" s="37"/>
      <c r="F88" s="37"/>
      <c r="G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</row>
    <row r="89" spans="3:37" x14ac:dyDescent="0.3"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</row>
    <row r="90" spans="3:37" x14ac:dyDescent="0.3"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</row>
    <row r="91" spans="3:37" x14ac:dyDescent="0.3"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</row>
    <row r="92" spans="3:37" x14ac:dyDescent="0.3"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</row>
    <row r="93" spans="3:37" x14ac:dyDescent="0.3"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</row>
    <row r="94" spans="3:37" x14ac:dyDescent="0.3"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</row>
    <row r="95" spans="3:37" x14ac:dyDescent="0.3"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</row>
    <row r="96" spans="3:37" x14ac:dyDescent="0.3"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</row>
    <row r="97" spans="15:37" x14ac:dyDescent="0.3"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</row>
    <row r="98" spans="15:37" x14ac:dyDescent="0.3"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</row>
    <row r="99" spans="15:37" x14ac:dyDescent="0.3"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</row>
    <row r="100" spans="15:37" x14ac:dyDescent="0.3"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</row>
    <row r="101" spans="15:37" x14ac:dyDescent="0.3"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</row>
    <row r="102" spans="15:37" x14ac:dyDescent="0.3"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</row>
    <row r="103" spans="15:37" x14ac:dyDescent="0.3"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</row>
    <row r="104" spans="15:37" x14ac:dyDescent="0.3"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</row>
    <row r="105" spans="15:37" x14ac:dyDescent="0.3"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</row>
    <row r="106" spans="15:37" x14ac:dyDescent="0.3"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</row>
    <row r="107" spans="15:37" x14ac:dyDescent="0.3"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</row>
    <row r="108" spans="15:37" x14ac:dyDescent="0.3"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</row>
    <row r="109" spans="15:37" x14ac:dyDescent="0.3"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37"/>
      <c r="AG109" s="37"/>
      <c r="AH109" s="37"/>
      <c r="AI109" s="37"/>
      <c r="AJ109" s="37"/>
      <c r="AK109" s="37"/>
    </row>
    <row r="110" spans="15:37" x14ac:dyDescent="0.3"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G110" s="37"/>
      <c r="AH110" s="37"/>
      <c r="AI110" s="37"/>
      <c r="AJ110" s="37"/>
      <c r="AK110" s="37"/>
    </row>
    <row r="111" spans="15:37" x14ac:dyDescent="0.3"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37"/>
      <c r="AG111" s="37"/>
      <c r="AH111" s="37"/>
      <c r="AI111" s="37"/>
      <c r="AJ111" s="37"/>
      <c r="AK111" s="37"/>
    </row>
    <row r="112" spans="15:37" x14ac:dyDescent="0.3"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</row>
    <row r="113" spans="15:37" x14ac:dyDescent="0.3"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37"/>
      <c r="AG113" s="37"/>
      <c r="AH113" s="37"/>
      <c r="AI113" s="37"/>
      <c r="AJ113" s="37"/>
      <c r="AK113" s="37"/>
    </row>
    <row r="114" spans="15:37" x14ac:dyDescent="0.3"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</row>
    <row r="115" spans="15:37" x14ac:dyDescent="0.3"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</row>
    <row r="116" spans="15:37" x14ac:dyDescent="0.3"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</row>
    <row r="117" spans="15:37" x14ac:dyDescent="0.3"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</row>
    <row r="118" spans="15:37" x14ac:dyDescent="0.3"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</row>
    <row r="119" spans="15:37" x14ac:dyDescent="0.3"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</row>
    <row r="120" spans="15:37" x14ac:dyDescent="0.3"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</row>
    <row r="121" spans="15:37" x14ac:dyDescent="0.3"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</row>
    <row r="122" spans="15:37" x14ac:dyDescent="0.3"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</row>
    <row r="123" spans="15:37" x14ac:dyDescent="0.3"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</row>
    <row r="124" spans="15:37" x14ac:dyDescent="0.3"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  <c r="AH124" s="37"/>
      <c r="AI124" s="37"/>
      <c r="AJ124" s="37"/>
      <c r="AK124" s="37"/>
    </row>
    <row r="125" spans="15:37" x14ac:dyDescent="0.3"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</row>
    <row r="126" spans="15:37" x14ac:dyDescent="0.3"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</row>
    <row r="127" spans="15:37" x14ac:dyDescent="0.3"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</row>
    <row r="128" spans="15:37" x14ac:dyDescent="0.3"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</row>
    <row r="129" spans="15:37" x14ac:dyDescent="0.3"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</row>
    <row r="130" spans="15:37" x14ac:dyDescent="0.3"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  <c r="AG130" s="37"/>
      <c r="AH130" s="37"/>
      <c r="AI130" s="37"/>
      <c r="AJ130" s="37"/>
      <c r="AK130" s="37"/>
    </row>
    <row r="131" spans="15:37" x14ac:dyDescent="0.3"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  <c r="AJ131" s="37"/>
      <c r="AK131" s="37"/>
    </row>
    <row r="132" spans="15:37" x14ac:dyDescent="0.3"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</row>
    <row r="133" spans="15:37" x14ac:dyDescent="0.3"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</row>
    <row r="134" spans="15:37" x14ac:dyDescent="0.3"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</row>
    <row r="135" spans="15:37" x14ac:dyDescent="0.3"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</row>
    <row r="136" spans="15:37" x14ac:dyDescent="0.3"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F136" s="37"/>
      <c r="AG136" s="37"/>
      <c r="AH136" s="37"/>
      <c r="AI136" s="37"/>
      <c r="AJ136" s="37"/>
      <c r="AK136" s="37"/>
    </row>
    <row r="137" spans="15:37" x14ac:dyDescent="0.3"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  <c r="AG137" s="37"/>
      <c r="AH137" s="37"/>
      <c r="AI137" s="37"/>
      <c r="AJ137" s="37"/>
      <c r="AK137" s="37"/>
    </row>
    <row r="138" spans="15:37" x14ac:dyDescent="0.3"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</row>
    <row r="139" spans="15:37" x14ac:dyDescent="0.3"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</row>
    <row r="140" spans="15:37" x14ac:dyDescent="0.3"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  <c r="AK140" s="37"/>
    </row>
    <row r="141" spans="15:37" x14ac:dyDescent="0.3"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  <c r="AK141" s="37"/>
    </row>
    <row r="142" spans="15:37" x14ac:dyDescent="0.3"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F142" s="37"/>
      <c r="AG142" s="37"/>
      <c r="AH142" s="37"/>
      <c r="AI142" s="37"/>
      <c r="AJ142" s="37"/>
      <c r="AK142" s="37"/>
    </row>
    <row r="143" spans="15:37" x14ac:dyDescent="0.3"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  <c r="AG143" s="37"/>
      <c r="AH143" s="37"/>
      <c r="AI143" s="37"/>
      <c r="AJ143" s="37"/>
      <c r="AK143" s="37"/>
    </row>
    <row r="144" spans="15:37" x14ac:dyDescent="0.3"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  <c r="AG144" s="37"/>
      <c r="AH144" s="37"/>
      <c r="AI144" s="37"/>
      <c r="AJ144" s="37"/>
      <c r="AK144" s="37"/>
    </row>
    <row r="145" spans="15:37" x14ac:dyDescent="0.3"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37"/>
      <c r="AG145" s="37"/>
      <c r="AH145" s="37"/>
      <c r="AI145" s="37"/>
      <c r="AJ145" s="37"/>
      <c r="AK145" s="37"/>
    </row>
    <row r="146" spans="15:37" x14ac:dyDescent="0.3"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  <c r="AG146" s="37"/>
      <c r="AH146" s="37"/>
      <c r="AI146" s="37"/>
      <c r="AJ146" s="37"/>
      <c r="AK146" s="37"/>
    </row>
    <row r="147" spans="15:37" x14ac:dyDescent="0.3"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37"/>
      <c r="AG147" s="37"/>
      <c r="AH147" s="37"/>
      <c r="AI147" s="37"/>
      <c r="AJ147" s="37"/>
      <c r="AK147" s="37"/>
    </row>
    <row r="148" spans="15:37" x14ac:dyDescent="0.3"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F148" s="37"/>
      <c r="AG148" s="37"/>
      <c r="AH148" s="37"/>
      <c r="AI148" s="37"/>
      <c r="AJ148" s="37"/>
      <c r="AK148" s="37"/>
    </row>
    <row r="149" spans="15:37" x14ac:dyDescent="0.3"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F149" s="37"/>
      <c r="AG149" s="37"/>
      <c r="AH149" s="37"/>
      <c r="AI149" s="37"/>
      <c r="AJ149" s="37"/>
      <c r="AK149" s="37"/>
    </row>
    <row r="150" spans="15:37" x14ac:dyDescent="0.3"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F150" s="37"/>
      <c r="AG150" s="37"/>
      <c r="AH150" s="37"/>
      <c r="AI150" s="37"/>
      <c r="AJ150" s="37"/>
      <c r="AK150" s="37"/>
    </row>
    <row r="151" spans="15:37" x14ac:dyDescent="0.3"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F151" s="37"/>
      <c r="AG151" s="37"/>
      <c r="AH151" s="37"/>
      <c r="AI151" s="37"/>
      <c r="AJ151" s="37"/>
      <c r="AK151" s="37"/>
    </row>
    <row r="152" spans="15:37" x14ac:dyDescent="0.3"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F152" s="37"/>
      <c r="AG152" s="37"/>
      <c r="AH152" s="37"/>
      <c r="AI152" s="37"/>
      <c r="AJ152" s="37"/>
      <c r="AK152" s="37"/>
    </row>
    <row r="153" spans="15:37" x14ac:dyDescent="0.3"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F153" s="37"/>
      <c r="AG153" s="37"/>
      <c r="AH153" s="37"/>
      <c r="AI153" s="37"/>
      <c r="AJ153" s="37"/>
      <c r="AK153" s="37"/>
    </row>
    <row r="154" spans="15:37" x14ac:dyDescent="0.3"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F154" s="37"/>
      <c r="AG154" s="37"/>
      <c r="AH154" s="37"/>
      <c r="AI154" s="37"/>
      <c r="AJ154" s="37"/>
      <c r="AK154" s="37"/>
    </row>
    <row r="155" spans="15:37" x14ac:dyDescent="0.3"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F155" s="37"/>
      <c r="AG155" s="37"/>
      <c r="AH155" s="37"/>
      <c r="AI155" s="37"/>
      <c r="AJ155" s="37"/>
      <c r="AK155" s="37"/>
    </row>
    <row r="156" spans="15:37" x14ac:dyDescent="0.3"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  <c r="AK156" s="37"/>
    </row>
    <row r="157" spans="15:37" x14ac:dyDescent="0.3"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  <c r="AK157" s="37"/>
    </row>
    <row r="158" spans="15:37" x14ac:dyDescent="0.3"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  <c r="AK158" s="37"/>
    </row>
    <row r="159" spans="15:37" x14ac:dyDescent="0.3"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</row>
    <row r="160" spans="15:37" x14ac:dyDescent="0.3"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F160" s="37"/>
      <c r="AG160" s="37"/>
      <c r="AH160" s="37"/>
      <c r="AI160" s="37"/>
      <c r="AJ160" s="37"/>
      <c r="AK160" s="37"/>
    </row>
    <row r="161" spans="15:37" x14ac:dyDescent="0.3"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</row>
    <row r="162" spans="15:37" x14ac:dyDescent="0.3"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</row>
    <row r="163" spans="15:37" x14ac:dyDescent="0.3"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</row>
    <row r="164" spans="15:37" x14ac:dyDescent="0.3"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  <c r="AK164" s="37"/>
    </row>
    <row r="165" spans="15:37" x14ac:dyDescent="0.3"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</row>
    <row r="166" spans="15:37" x14ac:dyDescent="0.3"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F166" s="37"/>
      <c r="AG166" s="37"/>
      <c r="AH166" s="37"/>
      <c r="AI166" s="37"/>
      <c r="AJ166" s="37"/>
      <c r="AK166" s="37"/>
    </row>
    <row r="167" spans="15:37" x14ac:dyDescent="0.3"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F167" s="37"/>
      <c r="AG167" s="37"/>
      <c r="AH167" s="37"/>
      <c r="AI167" s="37"/>
      <c r="AJ167" s="37"/>
      <c r="AK167" s="37"/>
    </row>
    <row r="168" spans="15:37" x14ac:dyDescent="0.3"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  <c r="AG168" s="37"/>
      <c r="AH168" s="37"/>
      <c r="AI168" s="37"/>
      <c r="AJ168" s="37"/>
      <c r="AK168" s="37"/>
    </row>
    <row r="169" spans="15:37" x14ac:dyDescent="0.3"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  <c r="AG169" s="37"/>
      <c r="AH169" s="37"/>
      <c r="AI169" s="37"/>
      <c r="AJ169" s="37"/>
      <c r="AK169" s="37"/>
    </row>
    <row r="170" spans="15:37" x14ac:dyDescent="0.3"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F170" s="37"/>
      <c r="AG170" s="37"/>
      <c r="AH170" s="37"/>
      <c r="AI170" s="37"/>
      <c r="AJ170" s="37"/>
      <c r="AK170" s="37"/>
    </row>
    <row r="171" spans="15:37" x14ac:dyDescent="0.3"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  <c r="AG171" s="37"/>
      <c r="AH171" s="37"/>
      <c r="AI171" s="37"/>
      <c r="AJ171" s="37"/>
      <c r="AK171" s="37"/>
    </row>
    <row r="172" spans="15:37" x14ac:dyDescent="0.3"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F172" s="37"/>
      <c r="AG172" s="37"/>
      <c r="AH172" s="37"/>
      <c r="AI172" s="37"/>
      <c r="AJ172" s="37"/>
      <c r="AK172" s="37"/>
    </row>
    <row r="173" spans="15:37" x14ac:dyDescent="0.3"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F173" s="37"/>
      <c r="AG173" s="37"/>
      <c r="AH173" s="37"/>
      <c r="AI173" s="37"/>
      <c r="AJ173" s="37"/>
      <c r="AK173" s="37"/>
    </row>
    <row r="174" spans="15:37" x14ac:dyDescent="0.3"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F174" s="37"/>
      <c r="AG174" s="37"/>
      <c r="AH174" s="37"/>
      <c r="AI174" s="37"/>
      <c r="AJ174" s="37"/>
      <c r="AK174" s="37"/>
    </row>
    <row r="175" spans="15:37" x14ac:dyDescent="0.3"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F175" s="37"/>
      <c r="AG175" s="37"/>
      <c r="AH175" s="37"/>
      <c r="AI175" s="37"/>
      <c r="AJ175" s="37"/>
      <c r="AK175" s="37"/>
    </row>
    <row r="176" spans="15:37" x14ac:dyDescent="0.3"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F176" s="37"/>
      <c r="AG176" s="37"/>
      <c r="AH176" s="37"/>
      <c r="AI176" s="37"/>
      <c r="AJ176" s="37"/>
      <c r="AK176" s="37"/>
    </row>
    <row r="177" spans="15:37" x14ac:dyDescent="0.3"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F177" s="37"/>
      <c r="AG177" s="37"/>
      <c r="AH177" s="37"/>
      <c r="AI177" s="37"/>
      <c r="AJ177" s="37"/>
      <c r="AK177" s="37"/>
    </row>
    <row r="178" spans="15:37" x14ac:dyDescent="0.3"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F178" s="37"/>
      <c r="AG178" s="37"/>
      <c r="AH178" s="37"/>
      <c r="AI178" s="37"/>
      <c r="AJ178" s="37"/>
      <c r="AK178" s="37"/>
    </row>
    <row r="179" spans="15:37" x14ac:dyDescent="0.3"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F179" s="37"/>
      <c r="AG179" s="37"/>
      <c r="AH179" s="37"/>
      <c r="AI179" s="37"/>
      <c r="AJ179" s="37"/>
      <c r="AK179" s="37"/>
    </row>
    <row r="180" spans="15:37" x14ac:dyDescent="0.3"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F180" s="37"/>
      <c r="AG180" s="37"/>
      <c r="AH180" s="37"/>
      <c r="AI180" s="37"/>
      <c r="AJ180" s="37"/>
      <c r="AK180" s="37"/>
    </row>
    <row r="181" spans="15:37" x14ac:dyDescent="0.3"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F181" s="37"/>
      <c r="AG181" s="37"/>
      <c r="AH181" s="37"/>
      <c r="AI181" s="37"/>
      <c r="AJ181" s="37"/>
      <c r="AK181" s="37"/>
    </row>
    <row r="182" spans="15:37" x14ac:dyDescent="0.3"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F182" s="37"/>
      <c r="AG182" s="37"/>
      <c r="AH182" s="37"/>
      <c r="AI182" s="37"/>
      <c r="AJ182" s="37"/>
      <c r="AK182" s="37"/>
    </row>
    <row r="183" spans="15:37" x14ac:dyDescent="0.3"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F183" s="37"/>
      <c r="AG183" s="37"/>
      <c r="AH183" s="37"/>
      <c r="AI183" s="37"/>
      <c r="AJ183" s="37"/>
      <c r="AK183" s="37"/>
    </row>
    <row r="184" spans="15:37" x14ac:dyDescent="0.3"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F184" s="37"/>
      <c r="AG184" s="37"/>
      <c r="AH184" s="37"/>
      <c r="AI184" s="37"/>
      <c r="AJ184" s="37"/>
      <c r="AK184" s="37"/>
    </row>
    <row r="185" spans="15:37" x14ac:dyDescent="0.3"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F185" s="37"/>
      <c r="AG185" s="37"/>
      <c r="AH185" s="37"/>
      <c r="AI185" s="37"/>
      <c r="AJ185" s="37"/>
      <c r="AK185" s="37"/>
    </row>
    <row r="186" spans="15:37" x14ac:dyDescent="0.3"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F186" s="37"/>
      <c r="AG186" s="37"/>
      <c r="AH186" s="37"/>
      <c r="AI186" s="37"/>
      <c r="AJ186" s="37"/>
      <c r="AK186" s="37"/>
    </row>
    <row r="187" spans="15:37" x14ac:dyDescent="0.3"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F187" s="37"/>
      <c r="AG187" s="37"/>
      <c r="AH187" s="37"/>
      <c r="AI187" s="37"/>
      <c r="AJ187" s="37"/>
      <c r="AK187" s="37"/>
    </row>
    <row r="188" spans="15:37" x14ac:dyDescent="0.3"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F188" s="37"/>
      <c r="AG188" s="37"/>
      <c r="AH188" s="37"/>
      <c r="AI188" s="37"/>
      <c r="AJ188" s="37"/>
      <c r="AK188" s="37"/>
    </row>
    <row r="189" spans="15:37" x14ac:dyDescent="0.3"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F189" s="37"/>
      <c r="AG189" s="37"/>
      <c r="AH189" s="37"/>
      <c r="AI189" s="37"/>
      <c r="AJ189" s="37"/>
      <c r="AK189" s="37"/>
    </row>
    <row r="190" spans="15:37" x14ac:dyDescent="0.3"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F190" s="37"/>
      <c r="AG190" s="37"/>
      <c r="AH190" s="37"/>
      <c r="AI190" s="37"/>
      <c r="AJ190" s="37"/>
      <c r="AK190" s="37"/>
    </row>
    <row r="191" spans="15:37" x14ac:dyDescent="0.3"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F191" s="37"/>
      <c r="AG191" s="37"/>
      <c r="AH191" s="37"/>
      <c r="AI191" s="37"/>
      <c r="AJ191" s="37"/>
      <c r="AK191" s="37"/>
    </row>
    <row r="192" spans="15:37" x14ac:dyDescent="0.3"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  <c r="AG192" s="37"/>
      <c r="AH192" s="37"/>
      <c r="AI192" s="37"/>
      <c r="AJ192" s="37"/>
      <c r="AK192" s="37"/>
    </row>
    <row r="193" spans="15:37" x14ac:dyDescent="0.3"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  <c r="AH193" s="37"/>
      <c r="AI193" s="37"/>
      <c r="AJ193" s="37"/>
      <c r="AK193" s="37"/>
    </row>
    <row r="194" spans="15:37" x14ac:dyDescent="0.3"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  <c r="AH194" s="37"/>
      <c r="AI194" s="37"/>
      <c r="AJ194" s="37"/>
      <c r="AK194" s="37"/>
    </row>
    <row r="195" spans="15:37" x14ac:dyDescent="0.3"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  <c r="AH195" s="37"/>
      <c r="AI195" s="37"/>
      <c r="AJ195" s="37"/>
      <c r="AK195" s="37"/>
    </row>
    <row r="196" spans="15:37" x14ac:dyDescent="0.3"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F196" s="37"/>
      <c r="AG196" s="37"/>
      <c r="AH196" s="37"/>
      <c r="AI196" s="37"/>
      <c r="AJ196" s="37"/>
      <c r="AK196" s="37"/>
    </row>
    <row r="197" spans="15:37" x14ac:dyDescent="0.3"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F197" s="37"/>
      <c r="AG197" s="37"/>
      <c r="AH197" s="37"/>
      <c r="AI197" s="37"/>
      <c r="AJ197" s="37"/>
      <c r="AK197" s="37"/>
    </row>
    <row r="198" spans="15:37" x14ac:dyDescent="0.3"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F198" s="37"/>
      <c r="AG198" s="37"/>
      <c r="AH198" s="37"/>
      <c r="AI198" s="37"/>
      <c r="AJ198" s="37"/>
      <c r="AK198" s="37"/>
    </row>
    <row r="199" spans="15:37" x14ac:dyDescent="0.3"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F199" s="37"/>
      <c r="AG199" s="37"/>
      <c r="AH199" s="37"/>
      <c r="AI199" s="37"/>
      <c r="AJ199" s="37"/>
      <c r="AK199" s="37"/>
    </row>
    <row r="200" spans="15:37" x14ac:dyDescent="0.3"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F200" s="37"/>
      <c r="AG200" s="37"/>
      <c r="AH200" s="37"/>
      <c r="AI200" s="37"/>
      <c r="AJ200" s="37"/>
      <c r="AK200" s="37"/>
    </row>
    <row r="201" spans="15:37" x14ac:dyDescent="0.3"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F201" s="37"/>
      <c r="AG201" s="37"/>
      <c r="AH201" s="37"/>
      <c r="AI201" s="37"/>
      <c r="AJ201" s="37"/>
      <c r="AK201" s="37"/>
    </row>
    <row r="202" spans="15:37" x14ac:dyDescent="0.3"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F202" s="37"/>
      <c r="AG202" s="37"/>
      <c r="AH202" s="37"/>
      <c r="AI202" s="37"/>
      <c r="AJ202" s="37"/>
      <c r="AK202" s="37"/>
    </row>
    <row r="203" spans="15:37" x14ac:dyDescent="0.3"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F203" s="37"/>
      <c r="AG203" s="37"/>
      <c r="AH203" s="37"/>
      <c r="AI203" s="37"/>
      <c r="AJ203" s="37"/>
      <c r="AK203" s="37"/>
    </row>
    <row r="204" spans="15:37" x14ac:dyDescent="0.3"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F204" s="37"/>
      <c r="AG204" s="37"/>
      <c r="AH204" s="37"/>
      <c r="AI204" s="37"/>
      <c r="AJ204" s="37"/>
      <c r="AK204" s="37"/>
    </row>
    <row r="205" spans="15:37" x14ac:dyDescent="0.3"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F205" s="37"/>
      <c r="AG205" s="37"/>
      <c r="AH205" s="37"/>
      <c r="AI205" s="37"/>
      <c r="AJ205" s="37"/>
      <c r="AK205" s="37"/>
    </row>
    <row r="206" spans="15:37" x14ac:dyDescent="0.3"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F206" s="37"/>
      <c r="AG206" s="37"/>
      <c r="AH206" s="37"/>
      <c r="AI206" s="37"/>
      <c r="AJ206" s="37"/>
      <c r="AK206" s="37"/>
    </row>
    <row r="207" spans="15:37" x14ac:dyDescent="0.3"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F207" s="37"/>
      <c r="AG207" s="37"/>
      <c r="AH207" s="37"/>
      <c r="AI207" s="37"/>
      <c r="AJ207" s="37"/>
      <c r="AK207" s="37"/>
    </row>
    <row r="208" spans="15:37" x14ac:dyDescent="0.3"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F208" s="37"/>
      <c r="AG208" s="37"/>
      <c r="AH208" s="37"/>
      <c r="AI208" s="37"/>
      <c r="AJ208" s="37"/>
      <c r="AK208" s="37"/>
    </row>
    <row r="209" spans="15:37" x14ac:dyDescent="0.3"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F209" s="37"/>
      <c r="AG209" s="37"/>
      <c r="AH209" s="37"/>
      <c r="AI209" s="37"/>
      <c r="AJ209" s="37"/>
      <c r="AK209" s="37"/>
    </row>
    <row r="210" spans="15:37" x14ac:dyDescent="0.3"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F210" s="37"/>
      <c r="AG210" s="37"/>
      <c r="AH210" s="37"/>
      <c r="AI210" s="37"/>
      <c r="AJ210" s="37"/>
      <c r="AK210" s="37"/>
    </row>
    <row r="211" spans="15:37" x14ac:dyDescent="0.3"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F211" s="37"/>
      <c r="AG211" s="37"/>
      <c r="AH211" s="37"/>
      <c r="AI211" s="37"/>
      <c r="AJ211" s="37"/>
      <c r="AK211" s="37"/>
    </row>
    <row r="212" spans="15:37" x14ac:dyDescent="0.3"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F212" s="37"/>
      <c r="AG212" s="37"/>
      <c r="AH212" s="37"/>
      <c r="AI212" s="37"/>
      <c r="AJ212" s="37"/>
      <c r="AK212" s="37"/>
    </row>
    <row r="213" spans="15:37" x14ac:dyDescent="0.3"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F213" s="37"/>
      <c r="AG213" s="37"/>
      <c r="AH213" s="37"/>
      <c r="AI213" s="37"/>
      <c r="AJ213" s="37"/>
      <c r="AK213" s="37"/>
    </row>
    <row r="214" spans="15:37" x14ac:dyDescent="0.3"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F214" s="37"/>
      <c r="AG214" s="37"/>
      <c r="AH214" s="37"/>
      <c r="AI214" s="37"/>
      <c r="AJ214" s="37"/>
      <c r="AK214" s="37"/>
    </row>
    <row r="215" spans="15:37" x14ac:dyDescent="0.3"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F215" s="37"/>
      <c r="AG215" s="37"/>
      <c r="AH215" s="37"/>
      <c r="AI215" s="37"/>
      <c r="AJ215" s="37"/>
      <c r="AK215" s="37"/>
    </row>
    <row r="216" spans="15:37" x14ac:dyDescent="0.3"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F216" s="37"/>
      <c r="AG216" s="37"/>
      <c r="AH216" s="37"/>
      <c r="AI216" s="37"/>
      <c r="AJ216" s="37"/>
      <c r="AK216" s="37"/>
    </row>
    <row r="217" spans="15:37" x14ac:dyDescent="0.3"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F217" s="37"/>
      <c r="AG217" s="37"/>
      <c r="AH217" s="37"/>
      <c r="AI217" s="37"/>
      <c r="AJ217" s="37"/>
      <c r="AK217" s="37"/>
    </row>
    <row r="218" spans="15:37" x14ac:dyDescent="0.3"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F218" s="37"/>
      <c r="AG218" s="37"/>
      <c r="AH218" s="37"/>
      <c r="AI218" s="37"/>
      <c r="AJ218" s="37"/>
      <c r="AK218" s="37"/>
    </row>
    <row r="219" spans="15:37" x14ac:dyDescent="0.3"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F219" s="37"/>
      <c r="AG219" s="37"/>
      <c r="AH219" s="37"/>
      <c r="AI219" s="37"/>
      <c r="AJ219" s="37"/>
      <c r="AK219" s="37"/>
    </row>
    <row r="220" spans="15:37" x14ac:dyDescent="0.3"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F220" s="37"/>
      <c r="AG220" s="37"/>
      <c r="AH220" s="37"/>
      <c r="AI220" s="37"/>
      <c r="AJ220" s="37"/>
      <c r="AK220" s="37"/>
    </row>
    <row r="221" spans="15:37" x14ac:dyDescent="0.3"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F221" s="37"/>
      <c r="AG221" s="37"/>
      <c r="AH221" s="37"/>
      <c r="AI221" s="37"/>
      <c r="AJ221" s="37"/>
      <c r="AK221" s="37"/>
    </row>
    <row r="222" spans="15:37" x14ac:dyDescent="0.3"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F222" s="37"/>
      <c r="AG222" s="37"/>
      <c r="AH222" s="37"/>
      <c r="AI222" s="37"/>
      <c r="AJ222" s="37"/>
      <c r="AK222" s="37"/>
    </row>
    <row r="223" spans="15:37" x14ac:dyDescent="0.3"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F223" s="37"/>
      <c r="AG223" s="37"/>
      <c r="AH223" s="37"/>
      <c r="AI223" s="37"/>
      <c r="AJ223" s="37"/>
      <c r="AK223" s="37"/>
    </row>
    <row r="224" spans="15:37" x14ac:dyDescent="0.3"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F224" s="37"/>
      <c r="AG224" s="37"/>
      <c r="AH224" s="37"/>
      <c r="AI224" s="37"/>
      <c r="AJ224" s="37"/>
      <c r="AK224" s="37"/>
    </row>
    <row r="225" spans="15:37" x14ac:dyDescent="0.3"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F225" s="37"/>
      <c r="AG225" s="37"/>
      <c r="AH225" s="37"/>
      <c r="AI225" s="37"/>
      <c r="AJ225" s="37"/>
      <c r="AK225" s="37"/>
    </row>
    <row r="226" spans="15:37" x14ac:dyDescent="0.3"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F226" s="37"/>
      <c r="AG226" s="37"/>
      <c r="AH226" s="37"/>
      <c r="AI226" s="37"/>
      <c r="AJ226" s="37"/>
      <c r="AK226" s="37"/>
    </row>
    <row r="227" spans="15:37" x14ac:dyDescent="0.3"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F227" s="37"/>
      <c r="AG227" s="37"/>
      <c r="AH227" s="37"/>
      <c r="AI227" s="37"/>
      <c r="AJ227" s="37"/>
      <c r="AK227" s="37"/>
    </row>
    <row r="228" spans="15:37" x14ac:dyDescent="0.3"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F228" s="37"/>
      <c r="AG228" s="37"/>
      <c r="AH228" s="37"/>
      <c r="AI228" s="37"/>
      <c r="AJ228" s="37"/>
      <c r="AK228" s="37"/>
    </row>
    <row r="229" spans="15:37" x14ac:dyDescent="0.3"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F229" s="37"/>
      <c r="AG229" s="37"/>
      <c r="AH229" s="37"/>
      <c r="AI229" s="37"/>
      <c r="AJ229" s="37"/>
      <c r="AK229" s="37"/>
    </row>
    <row r="230" spans="15:37" x14ac:dyDescent="0.3"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F230" s="37"/>
      <c r="AG230" s="37"/>
      <c r="AH230" s="37"/>
      <c r="AI230" s="37"/>
      <c r="AJ230" s="37"/>
      <c r="AK230" s="37"/>
    </row>
    <row r="231" spans="15:37" x14ac:dyDescent="0.3"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F231" s="37"/>
      <c r="AG231" s="37"/>
      <c r="AH231" s="37"/>
      <c r="AI231" s="37"/>
      <c r="AJ231" s="37"/>
      <c r="AK231" s="37"/>
    </row>
    <row r="232" spans="15:37" x14ac:dyDescent="0.3"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F232" s="37"/>
      <c r="AG232" s="37"/>
      <c r="AH232" s="37"/>
      <c r="AI232" s="37"/>
      <c r="AJ232" s="37"/>
      <c r="AK232" s="37"/>
    </row>
    <row r="233" spans="15:37" x14ac:dyDescent="0.3"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F233" s="37"/>
      <c r="AG233" s="37"/>
      <c r="AH233" s="37"/>
      <c r="AI233" s="37"/>
      <c r="AJ233" s="37"/>
      <c r="AK233" s="37"/>
    </row>
    <row r="234" spans="15:37" x14ac:dyDescent="0.3"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F234" s="37"/>
      <c r="AG234" s="37"/>
      <c r="AH234" s="37"/>
      <c r="AI234" s="37"/>
      <c r="AJ234" s="37"/>
      <c r="AK234" s="37"/>
    </row>
    <row r="235" spans="15:37" x14ac:dyDescent="0.3"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F235" s="37"/>
      <c r="AG235" s="37"/>
      <c r="AH235" s="37"/>
      <c r="AI235" s="37"/>
      <c r="AJ235" s="37"/>
      <c r="AK235" s="37"/>
    </row>
    <row r="236" spans="15:37" x14ac:dyDescent="0.3"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F236" s="37"/>
      <c r="AG236" s="37"/>
      <c r="AH236" s="37"/>
      <c r="AI236" s="37"/>
      <c r="AJ236" s="37"/>
      <c r="AK236" s="37"/>
    </row>
    <row r="237" spans="15:37" x14ac:dyDescent="0.3"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F237" s="37"/>
      <c r="AG237" s="37"/>
      <c r="AH237" s="37"/>
      <c r="AI237" s="37"/>
      <c r="AJ237" s="37"/>
      <c r="AK237" s="37"/>
    </row>
    <row r="238" spans="15:37" x14ac:dyDescent="0.3"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F238" s="37"/>
      <c r="AG238" s="37"/>
      <c r="AH238" s="37"/>
      <c r="AI238" s="37"/>
      <c r="AJ238" s="37"/>
      <c r="AK238" s="37"/>
    </row>
    <row r="239" spans="15:37" x14ac:dyDescent="0.3"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F239" s="37"/>
      <c r="AG239" s="37"/>
      <c r="AH239" s="37"/>
      <c r="AI239" s="37"/>
      <c r="AJ239" s="37"/>
      <c r="AK239" s="37"/>
    </row>
    <row r="240" spans="15:37" x14ac:dyDescent="0.3"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F240" s="37"/>
      <c r="AG240" s="37"/>
      <c r="AH240" s="37"/>
      <c r="AI240" s="37"/>
      <c r="AJ240" s="37"/>
      <c r="AK240" s="37"/>
    </row>
    <row r="241" spans="15:37" x14ac:dyDescent="0.3"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F241" s="37"/>
      <c r="AG241" s="37"/>
      <c r="AH241" s="37"/>
      <c r="AI241" s="37"/>
      <c r="AJ241" s="37"/>
      <c r="AK241" s="37"/>
    </row>
    <row r="242" spans="15:37" x14ac:dyDescent="0.3"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F242" s="37"/>
      <c r="AG242" s="37"/>
      <c r="AH242" s="37"/>
      <c r="AI242" s="37"/>
      <c r="AJ242" s="37"/>
      <c r="AK242" s="37"/>
    </row>
    <row r="243" spans="15:37" x14ac:dyDescent="0.3"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F243" s="37"/>
      <c r="AG243" s="37"/>
      <c r="AH243" s="37"/>
      <c r="AI243" s="37"/>
      <c r="AJ243" s="37"/>
      <c r="AK243" s="37"/>
    </row>
    <row r="244" spans="15:37" x14ac:dyDescent="0.3"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F244" s="37"/>
      <c r="AG244" s="37"/>
      <c r="AH244" s="37"/>
      <c r="AI244" s="37"/>
      <c r="AJ244" s="37"/>
      <c r="AK244" s="37"/>
    </row>
    <row r="245" spans="15:37" x14ac:dyDescent="0.3"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F245" s="37"/>
      <c r="AG245" s="37"/>
      <c r="AH245" s="37"/>
      <c r="AI245" s="37"/>
      <c r="AJ245" s="37"/>
      <c r="AK245" s="37"/>
    </row>
    <row r="246" spans="15:37" x14ac:dyDescent="0.3"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F246" s="37"/>
      <c r="AG246" s="37"/>
      <c r="AH246" s="37"/>
      <c r="AI246" s="37"/>
      <c r="AJ246" s="37"/>
      <c r="AK246" s="37"/>
    </row>
    <row r="247" spans="15:37" x14ac:dyDescent="0.3"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F247" s="37"/>
      <c r="AG247" s="37"/>
      <c r="AH247" s="37"/>
      <c r="AI247" s="37"/>
      <c r="AJ247" s="37"/>
      <c r="AK247" s="37"/>
    </row>
    <row r="248" spans="15:37" x14ac:dyDescent="0.3"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F248" s="37"/>
      <c r="AG248" s="37"/>
      <c r="AH248" s="37"/>
      <c r="AI248" s="37"/>
      <c r="AJ248" s="37"/>
      <c r="AK248" s="37"/>
    </row>
    <row r="249" spans="15:37" x14ac:dyDescent="0.3"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F249" s="37"/>
      <c r="AG249" s="37"/>
      <c r="AH249" s="37"/>
      <c r="AI249" s="37"/>
      <c r="AJ249" s="37"/>
      <c r="AK249" s="37"/>
    </row>
    <row r="250" spans="15:37" x14ac:dyDescent="0.3"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F250" s="37"/>
      <c r="AG250" s="37"/>
      <c r="AH250" s="37"/>
      <c r="AI250" s="37"/>
      <c r="AJ250" s="37"/>
      <c r="AK250" s="37"/>
    </row>
    <row r="251" spans="15:37" x14ac:dyDescent="0.3"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F251" s="37"/>
      <c r="AG251" s="37"/>
      <c r="AH251" s="37"/>
      <c r="AI251" s="37"/>
      <c r="AJ251" s="37"/>
      <c r="AK251" s="37"/>
    </row>
    <row r="252" spans="15:37" x14ac:dyDescent="0.3"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F252" s="37"/>
      <c r="AG252" s="37"/>
      <c r="AH252" s="37"/>
      <c r="AI252" s="37"/>
      <c r="AJ252" s="37"/>
      <c r="AK252" s="37"/>
    </row>
    <row r="253" spans="15:37" x14ac:dyDescent="0.3"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F253" s="37"/>
      <c r="AG253" s="37"/>
      <c r="AH253" s="37"/>
      <c r="AI253" s="37"/>
      <c r="AJ253" s="37"/>
      <c r="AK253" s="37"/>
    </row>
    <row r="254" spans="15:37" x14ac:dyDescent="0.3"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F254" s="37"/>
      <c r="AG254" s="37"/>
      <c r="AH254" s="37"/>
      <c r="AI254" s="37"/>
      <c r="AJ254" s="37"/>
      <c r="AK254" s="37"/>
    </row>
    <row r="255" spans="15:37" x14ac:dyDescent="0.3"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F255" s="37"/>
      <c r="AG255" s="37"/>
      <c r="AH255" s="37"/>
      <c r="AI255" s="37"/>
      <c r="AJ255" s="37"/>
      <c r="AK255" s="37"/>
    </row>
    <row r="256" spans="15:37" x14ac:dyDescent="0.3"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F256" s="37"/>
      <c r="AG256" s="37"/>
      <c r="AH256" s="37"/>
      <c r="AI256" s="37"/>
      <c r="AJ256" s="37"/>
      <c r="AK256" s="37"/>
    </row>
    <row r="257" spans="15:37" x14ac:dyDescent="0.3"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F257" s="37"/>
      <c r="AG257" s="37"/>
      <c r="AH257" s="37"/>
      <c r="AI257" s="37"/>
      <c r="AJ257" s="37"/>
      <c r="AK257" s="37"/>
    </row>
    <row r="258" spans="15:37" x14ac:dyDescent="0.3"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F258" s="37"/>
      <c r="AG258" s="37"/>
      <c r="AH258" s="37"/>
      <c r="AI258" s="37"/>
      <c r="AJ258" s="37"/>
      <c r="AK258" s="37"/>
    </row>
    <row r="259" spans="15:37" x14ac:dyDescent="0.3"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F259" s="37"/>
      <c r="AG259" s="37"/>
      <c r="AH259" s="37"/>
      <c r="AI259" s="37"/>
      <c r="AJ259" s="37"/>
      <c r="AK259" s="37"/>
    </row>
    <row r="260" spans="15:37" x14ac:dyDescent="0.3"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F260" s="37"/>
      <c r="AG260" s="37"/>
      <c r="AH260" s="37"/>
      <c r="AI260" s="37"/>
      <c r="AJ260" s="37"/>
      <c r="AK260" s="37"/>
    </row>
    <row r="261" spans="15:37" x14ac:dyDescent="0.3"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F261" s="37"/>
      <c r="AG261" s="37"/>
      <c r="AH261" s="37"/>
      <c r="AI261" s="37"/>
      <c r="AJ261" s="37"/>
      <c r="AK261" s="37"/>
    </row>
    <row r="262" spans="15:37" x14ac:dyDescent="0.3"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F262" s="37"/>
      <c r="AG262" s="37"/>
      <c r="AH262" s="37"/>
      <c r="AI262" s="37"/>
      <c r="AJ262" s="37"/>
      <c r="AK262" s="37"/>
    </row>
    <row r="263" spans="15:37" x14ac:dyDescent="0.3"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F263" s="37"/>
      <c r="AG263" s="37"/>
      <c r="AH263" s="37"/>
      <c r="AI263" s="37"/>
      <c r="AJ263" s="37"/>
      <c r="AK263" s="37"/>
    </row>
    <row r="264" spans="15:37" x14ac:dyDescent="0.3"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F264" s="37"/>
      <c r="AG264" s="37"/>
      <c r="AH264" s="37"/>
      <c r="AI264" s="37"/>
      <c r="AJ264" s="37"/>
      <c r="AK264" s="37"/>
    </row>
    <row r="265" spans="15:37" x14ac:dyDescent="0.3"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F265" s="37"/>
      <c r="AG265" s="37"/>
      <c r="AH265" s="37"/>
      <c r="AI265" s="37"/>
      <c r="AJ265" s="37"/>
      <c r="AK265" s="37"/>
    </row>
    <row r="266" spans="15:37" x14ac:dyDescent="0.3"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F266" s="37"/>
      <c r="AG266" s="37"/>
      <c r="AH266" s="37"/>
      <c r="AI266" s="37"/>
      <c r="AJ266" s="37"/>
      <c r="AK266" s="37"/>
    </row>
  </sheetData>
  <mergeCells count="125">
    <mergeCell ref="J64:J65"/>
    <mergeCell ref="K64:K65"/>
    <mergeCell ref="L64:L65"/>
    <mergeCell ref="J66:J67"/>
    <mergeCell ref="K66:K67"/>
    <mergeCell ref="L66:L67"/>
    <mergeCell ref="A72:L72"/>
    <mergeCell ref="A68:E68"/>
    <mergeCell ref="F66:F67"/>
    <mergeCell ref="D65:D67"/>
    <mergeCell ref="E65:E67"/>
    <mergeCell ref="I66:I67"/>
    <mergeCell ref="A69:C69"/>
    <mergeCell ref="D69:E69"/>
    <mergeCell ref="H66:H67"/>
    <mergeCell ref="F64:G64"/>
    <mergeCell ref="A65:A67"/>
    <mergeCell ref="F69:G69"/>
    <mergeCell ref="H69:I69"/>
    <mergeCell ref="F70:G71"/>
    <mergeCell ref="H70:I71"/>
    <mergeCell ref="A70:C71"/>
    <mergeCell ref="D70:E71"/>
    <mergeCell ref="J70:J71"/>
    <mergeCell ref="A73:F73"/>
    <mergeCell ref="A74:F78"/>
    <mergeCell ref="G73:L73"/>
    <mergeCell ref="G74:L78"/>
    <mergeCell ref="J68:L68"/>
    <mergeCell ref="L70:L71"/>
    <mergeCell ref="C2:I4"/>
    <mergeCell ref="A47:L47"/>
    <mergeCell ref="A48:C49"/>
    <mergeCell ref="H48:L49"/>
    <mergeCell ref="H51:L53"/>
    <mergeCell ref="A54:L54"/>
    <mergeCell ref="H55:L55"/>
    <mergeCell ref="A55:F55"/>
    <mergeCell ref="F63:I63"/>
    <mergeCell ref="J63:L63"/>
    <mergeCell ref="D63:E63"/>
    <mergeCell ref="A63:C63"/>
    <mergeCell ref="A61:L61"/>
    <mergeCell ref="A62:E62"/>
    <mergeCell ref="F62:L62"/>
    <mergeCell ref="H57:I60"/>
    <mergeCell ref="J57:L60"/>
    <mergeCell ref="F7:I8"/>
    <mergeCell ref="F9:I9"/>
    <mergeCell ref="F10:I11"/>
    <mergeCell ref="A6:E6"/>
    <mergeCell ref="F6:I6"/>
    <mergeCell ref="J6:L6"/>
    <mergeCell ref="J9:L9"/>
    <mergeCell ref="J7:L8"/>
    <mergeCell ref="J10:L11"/>
    <mergeCell ref="F28:L30"/>
    <mergeCell ref="F19:I19"/>
    <mergeCell ref="J19:L19"/>
    <mergeCell ref="F24:I24"/>
    <mergeCell ref="J24:L24"/>
    <mergeCell ref="A12:E12"/>
    <mergeCell ref="A13:E15"/>
    <mergeCell ref="F12:L12"/>
    <mergeCell ref="F13:L15"/>
    <mergeCell ref="A40:L40"/>
    <mergeCell ref="A41:L41"/>
    <mergeCell ref="A42:E42"/>
    <mergeCell ref="F42:L42"/>
    <mergeCell ref="A43:B43"/>
    <mergeCell ref="C43:E43"/>
    <mergeCell ref="I43:L43"/>
    <mergeCell ref="F43:H43"/>
    <mergeCell ref="F44:H46"/>
    <mergeCell ref="I44:L46"/>
    <mergeCell ref="A44:B46"/>
    <mergeCell ref="C44:E46"/>
    <mergeCell ref="F31:L31"/>
    <mergeCell ref="F32:L34"/>
    <mergeCell ref="F35:I35"/>
    <mergeCell ref="J35:L35"/>
    <mergeCell ref="F36:I39"/>
    <mergeCell ref="J36:L39"/>
    <mergeCell ref="F27:L27"/>
    <mergeCell ref="A7:E9"/>
    <mergeCell ref="A10:B11"/>
    <mergeCell ref="C10:E11"/>
    <mergeCell ref="F20:I22"/>
    <mergeCell ref="J20:L22"/>
    <mergeCell ref="A16:L16"/>
    <mergeCell ref="A29:E29"/>
    <mergeCell ref="A25:E28"/>
    <mergeCell ref="A30:E39"/>
    <mergeCell ref="A17:E17"/>
    <mergeCell ref="F17:L17"/>
    <mergeCell ref="A18:E18"/>
    <mergeCell ref="F18:L18"/>
    <mergeCell ref="A19:E23"/>
    <mergeCell ref="A24:E24"/>
    <mergeCell ref="F23:L23"/>
    <mergeCell ref="F25:L26"/>
    <mergeCell ref="D48:G49"/>
    <mergeCell ref="K70:K71"/>
    <mergeCell ref="F68:G68"/>
    <mergeCell ref="H68:I68"/>
    <mergeCell ref="H56:I56"/>
    <mergeCell ref="J56:L56"/>
    <mergeCell ref="E56:G56"/>
    <mergeCell ref="C56:D56"/>
    <mergeCell ref="A56:B56"/>
    <mergeCell ref="H64:I64"/>
    <mergeCell ref="G66:G67"/>
    <mergeCell ref="A57:B60"/>
    <mergeCell ref="C57:D60"/>
    <mergeCell ref="E57:G60"/>
    <mergeCell ref="A50:B50"/>
    <mergeCell ref="A51:B53"/>
    <mergeCell ref="E50:F50"/>
    <mergeCell ref="B65:B67"/>
    <mergeCell ref="C65:C67"/>
    <mergeCell ref="H50:L50"/>
    <mergeCell ref="D51:D53"/>
    <mergeCell ref="E51:F53"/>
    <mergeCell ref="C51:C53"/>
    <mergeCell ref="G51:G53"/>
  </mergeCells>
  <conditionalFormatting sqref="A19 F20:G20 J20 A25 F25:G25 F28:G28 A30 F32:G32">
    <cfRule type="cellIs" dxfId="16" priority="13" operator="equal">
      <formula>"NO APTO"</formula>
    </cfRule>
  </conditionalFormatting>
  <conditionalFormatting sqref="A65:C65">
    <cfRule type="containsText" dxfId="15" priority="3" operator="containsText" text="NO APTO. ">
      <formula>NOT(ISERROR(SEARCH("NO APTO. ",A65)))</formula>
    </cfRule>
  </conditionalFormatting>
  <conditionalFormatting sqref="A48:D48 H48:L49 A49:C49 C50 H50 A50:A51 C51:D51 H51:L53 A54:L55 A56:A57 C56:C57 E56:E57 H56:H57 J56:J57 A61:L63 A64 C64:D64 F64 H64:L64 A65:I65 F66:L66 F67 A68:F68 H68:L68 F69:I69 K69:L69 A69:A70 D69:D70 J69:J70 L70 A72:L72 A73:A74 G73:G74 A18:L42 A43:A44 C43:C44 F43:F44 I44 A47:L47">
    <cfRule type="cellIs" dxfId="14" priority="7" operator="equal">
      <formula>"PROHIBIDO SU USO"</formula>
    </cfRule>
  </conditionalFormatting>
  <conditionalFormatting sqref="A48:D48 H48:L49 A49:C49 C50 H50 A50:A51 C51:D51 H51:L53 A54:L55 A56:A57 C56:C57 E56:E57 H56:H57 J56:J57 A61:L63 A64 C64:D64 F64 H64:L64 A65:I65 F66:L66 F67 A68:F68 H68:L68 F69:I69 K69:L69 A69:A70 D69:D70 J69:J70 L70 A72:L72 A73:A74 G73:G74">
    <cfRule type="containsText" dxfId="13" priority="4" operator="containsText" text="NO APTO DESDE">
      <formula>NOT(ISERROR(SEARCH("NO APTO DESDE",A48)))</formula>
    </cfRule>
  </conditionalFormatting>
  <conditionalFormatting sqref="A16:L39">
    <cfRule type="cellIs" dxfId="12" priority="6" operator="equal">
      <formula>"Consultar condiciones mantenimiento en RSIF"</formula>
    </cfRule>
  </conditionalFormatting>
  <conditionalFormatting sqref="A16:L78">
    <cfRule type="cellIs" dxfId="11" priority="14" operator="equal">
      <formula>"APTO"</formula>
    </cfRule>
  </conditionalFormatting>
  <conditionalFormatting sqref="A19:L39">
    <cfRule type="cellIs" dxfId="10" priority="5" operator="equal">
      <formula>"SELECCIONA UN REFRIGERANTE"</formula>
    </cfRule>
  </conditionalFormatting>
  <conditionalFormatting sqref="A40:L42 A43:A44 C43:C44 F43:F44 I44 A47:L47 A48:D48 H48:L49 A49:C49 C50 H50 A50:A51 C51:D51 H51:L53 A54:L55 A56:A57 C56:C57 E56:E57 H56:H57 J56:J57 A61:L63 A64 C64:D64 F64 H64:L64 A65:I65 F66:L66 F67 A68:F68 H68:L68 F69:I69 K69:L69 A69:A70 D69:D70 J69:J70 L70 A72:L72 A73:A74 G73:G74">
    <cfRule type="cellIs" dxfId="9" priority="10" operator="equal">
      <formula>"APTO"</formula>
    </cfRule>
  </conditionalFormatting>
  <conditionalFormatting sqref="A40:L78">
    <cfRule type="cellIs" dxfId="8" priority="11" operator="equal">
      <formula>"NO APTO"</formula>
    </cfRule>
  </conditionalFormatting>
  <conditionalFormatting sqref="A42:L78">
    <cfRule type="cellIs" dxfId="7" priority="1" operator="equal">
      <formula>"NO CONTEMPLADO EN EL REGLAMENTO"</formula>
    </cfRule>
  </conditionalFormatting>
  <conditionalFormatting sqref="A43:XFD78">
    <cfRule type="cellIs" dxfId="6" priority="2" operator="equal">
      <formula>"SELECCIONA UN GAS FLUORADO"</formula>
    </cfRule>
  </conditionalFormatting>
  <conditionalFormatting sqref="F28:L30">
    <cfRule type="cellIs" dxfId="5" priority="12" operator="equal">
      <formula>"APTO HASTA 01/01/2030"</formula>
    </cfRule>
  </conditionalFormatting>
  <pageMargins left="0.7" right="0.7" top="0.75" bottom="0.75" header="0.3" footer="0.3"/>
  <pageSetup paperSize="9" scale="21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operator="containsText" id="{58BBE60C-CEBD-4BF6-80C1-983E1B6BD8B6}">
            <xm:f>NOT(ISERROR(SEARCH("NO APTO, SALVO ",A42)))</xm:f>
            <xm:f>"NO APTO, SALVO "</xm:f>
            <x14:dxf>
              <font>
                <b/>
                <i/>
              </font>
              <fill>
                <patternFill>
                  <bgColor rgb="FFFFC000"/>
                </patternFill>
              </fill>
            </x14:dxf>
          </x14:cfRule>
          <xm:sqref>A42:L78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5519070-8798-4DCA-9F28-C2EBC2F4D768}">
          <x14:formula1>
            <xm:f>Hoja3!$J$16:$J$17</xm:f>
          </x14:formula1>
          <xm:sqref>C10:E11</xm:sqref>
        </x14:dataValidation>
        <x14:dataValidation type="list" allowBlank="1" showInputMessage="1" showErrorMessage="1" xr:uid="{D8D36432-7757-4104-9F3B-06C2E389B0B5}">
          <x14:formula1>
            <xm:f>REFRIGERANTES!$F$10:$F$172</xm:f>
          </x14:formula1>
          <xm:sqref>A7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A1CD6-BE99-4C29-8D51-2B13A0A7C7A6}">
  <dimension ref="A2:AA30"/>
  <sheetViews>
    <sheetView showGridLines="0" zoomScaleNormal="100" zoomScaleSheetLayoutView="80" workbookViewId="0">
      <selection sqref="A1:XFD1048576"/>
    </sheetView>
  </sheetViews>
  <sheetFormatPr baseColWidth="10" defaultRowHeight="22.8" x14ac:dyDescent="0.3"/>
  <cols>
    <col min="1" max="1" width="21.21875" style="25" customWidth="1"/>
    <col min="2" max="2" width="29.21875" style="25" customWidth="1"/>
    <col min="3" max="3" width="27.77734375" style="25" customWidth="1"/>
    <col min="4" max="4" width="36.33203125" style="25" customWidth="1"/>
    <col min="5" max="5" width="26.44140625" style="25" customWidth="1"/>
    <col min="6" max="6" width="30.77734375" style="25" customWidth="1"/>
    <col min="7" max="7" width="29.6640625" style="25" customWidth="1"/>
    <col min="8" max="8" width="21" style="25" customWidth="1"/>
    <col min="9" max="9" width="23.77734375" style="25" customWidth="1"/>
    <col min="10" max="10" width="22.21875" style="25" customWidth="1"/>
    <col min="11" max="11" width="21.5546875" style="25" customWidth="1"/>
    <col min="12" max="12" width="27.21875" style="25" customWidth="1"/>
    <col min="13" max="26" width="11.5546875" style="25"/>
    <col min="27" max="27" width="11.5546875" style="37"/>
    <col min="28" max="16384" width="11.5546875" style="25"/>
  </cols>
  <sheetData>
    <row r="2" spans="1:15" x14ac:dyDescent="0.3">
      <c r="C2" s="172" t="s">
        <v>991</v>
      </c>
      <c r="D2" s="172"/>
      <c r="E2" s="172"/>
      <c r="F2" s="172"/>
      <c r="G2" s="172"/>
      <c r="H2" s="172"/>
      <c r="I2" s="172"/>
    </row>
    <row r="3" spans="1:15" ht="17.399999999999999" customHeight="1" x14ac:dyDescent="0.3">
      <c r="C3" s="172"/>
      <c r="D3" s="172"/>
      <c r="E3" s="172"/>
      <c r="F3" s="172"/>
      <c r="G3" s="172"/>
      <c r="H3" s="172"/>
      <c r="I3" s="172"/>
      <c r="J3" s="26"/>
    </row>
    <row r="4" spans="1:15" ht="30.6" customHeight="1" x14ac:dyDescent="0.3">
      <c r="C4" s="172"/>
      <c r="D4" s="172"/>
      <c r="E4" s="172"/>
      <c r="F4" s="172"/>
      <c r="G4" s="172"/>
      <c r="H4" s="172"/>
      <c r="I4" s="172"/>
    </row>
    <row r="5" spans="1:15" ht="82.2" customHeight="1" thickBot="1" x14ac:dyDescent="0.35">
      <c r="B5" s="23"/>
      <c r="C5" s="23"/>
      <c r="D5" s="23"/>
      <c r="E5" s="23"/>
    </row>
    <row r="6" spans="1:15" ht="24" thickTop="1" thickBot="1" x14ac:dyDescent="0.35">
      <c r="A6" s="113" t="s">
        <v>855</v>
      </c>
      <c r="B6" s="110"/>
      <c r="C6" s="110"/>
      <c r="D6" s="110"/>
      <c r="E6" s="111"/>
      <c r="F6" s="113" t="s">
        <v>856</v>
      </c>
      <c r="G6" s="110"/>
      <c r="H6" s="110"/>
      <c r="I6" s="111"/>
      <c r="J6" s="113" t="s">
        <v>857</v>
      </c>
      <c r="K6" s="110"/>
      <c r="L6" s="111"/>
    </row>
    <row r="7" spans="1:15" ht="17.399999999999999" customHeight="1" thickTop="1" x14ac:dyDescent="0.3">
      <c r="A7" s="225" t="s">
        <v>584</v>
      </c>
      <c r="B7" s="198"/>
      <c r="C7" s="198"/>
      <c r="D7" s="198"/>
      <c r="E7" s="226"/>
      <c r="F7" s="120">
        <f>+IFERROR(VLOOKUP(A7,REFRIGERANTES!$F$10:$P$175,11,FALSE),"SELECCIONE EL REFRIGERANTE CON LA LISTA DESPLEGABLE")</f>
        <v>675</v>
      </c>
      <c r="G7" s="121"/>
      <c r="H7" s="121"/>
      <c r="I7" s="122"/>
      <c r="J7" s="121">
        <f>+IFERROR(VLOOKUP(A7,REFRIGERANTES!$F$10:$Q$175,12,FALSE),"SELECCIONE EL REFRIGERANTE CON LA LISTA DESPLEGABLE")</f>
        <v>0</v>
      </c>
      <c r="K7" s="121"/>
      <c r="L7" s="122"/>
    </row>
    <row r="8" spans="1:15" ht="34.200000000000003" customHeight="1" thickBot="1" x14ac:dyDescent="0.35">
      <c r="A8" s="227"/>
      <c r="B8" s="193"/>
      <c r="C8" s="193"/>
      <c r="D8" s="193"/>
      <c r="E8" s="228"/>
      <c r="F8" s="123"/>
      <c r="G8" s="124"/>
      <c r="H8" s="124"/>
      <c r="I8" s="125"/>
      <c r="J8" s="124"/>
      <c r="K8" s="124"/>
      <c r="L8" s="125"/>
    </row>
    <row r="9" spans="1:15" ht="55.2" customHeight="1" thickTop="1" thickBot="1" x14ac:dyDescent="0.35">
      <c r="A9" s="227"/>
      <c r="B9" s="193"/>
      <c r="C9" s="193"/>
      <c r="D9" s="193"/>
      <c r="E9" s="193"/>
      <c r="F9" s="33" t="s">
        <v>994</v>
      </c>
      <c r="G9" s="222" t="s">
        <v>993</v>
      </c>
      <c r="H9" s="204"/>
      <c r="I9" s="34" t="s">
        <v>995</v>
      </c>
      <c r="J9" s="110" t="s">
        <v>952</v>
      </c>
      <c r="K9" s="110"/>
      <c r="L9" s="111"/>
    </row>
    <row r="10" spans="1:15" ht="17.399999999999999" customHeight="1" thickTop="1" x14ac:dyDescent="0.3">
      <c r="A10" s="126" t="s">
        <v>915</v>
      </c>
      <c r="B10" s="127"/>
      <c r="C10" s="120" t="s">
        <v>917</v>
      </c>
      <c r="D10" s="121"/>
      <c r="E10" s="121"/>
      <c r="F10" s="215">
        <f>5*1000/F7</f>
        <v>7.4074074074074074</v>
      </c>
      <c r="G10" s="217">
        <f>50*1000/F7</f>
        <v>74.074074074074076</v>
      </c>
      <c r="H10" s="218"/>
      <c r="I10" s="215">
        <f>500*1000/F7</f>
        <v>740.74074074074076</v>
      </c>
      <c r="J10" s="124" t="str">
        <f>IFERROR(VLOOKUP(A7,REFRIGERANTES!$F$7:$U$175,16,FALSE),"SELECCIONA UN REFRIGERANTE")</f>
        <v>HFC</v>
      </c>
      <c r="K10" s="124"/>
      <c r="L10" s="125"/>
    </row>
    <row r="11" spans="1:15" ht="34.200000000000003" customHeight="1" thickBot="1" x14ac:dyDescent="0.35">
      <c r="A11" s="128"/>
      <c r="B11" s="129"/>
      <c r="C11" s="130"/>
      <c r="D11" s="131"/>
      <c r="E11" s="131"/>
      <c r="F11" s="216"/>
      <c r="G11" s="219"/>
      <c r="H11" s="220"/>
      <c r="I11" s="221"/>
      <c r="J11" s="124"/>
      <c r="K11" s="124"/>
      <c r="L11" s="125"/>
    </row>
    <row r="12" spans="1:15" ht="47.4" customHeight="1" thickTop="1" thickBot="1" x14ac:dyDescent="0.35">
      <c r="A12" s="113" t="s">
        <v>902</v>
      </c>
      <c r="B12" s="110"/>
      <c r="C12" s="110"/>
      <c r="D12" s="110"/>
      <c r="E12" s="110"/>
      <c r="F12" s="222" t="s">
        <v>997</v>
      </c>
      <c r="G12" s="203"/>
      <c r="H12" s="204"/>
      <c r="I12" s="222" t="s">
        <v>998</v>
      </c>
      <c r="J12" s="204"/>
      <c r="K12" s="223" t="s">
        <v>999</v>
      </c>
      <c r="L12" s="224"/>
      <c r="O12" s="15"/>
    </row>
    <row r="13" spans="1:15" ht="22.8" customHeight="1" thickTop="1" thickBot="1" x14ac:dyDescent="0.35">
      <c r="A13" s="120" t="str">
        <f>+IFERROR(VLOOKUP(A7,REFRIGERANTES!$F$10:$S$175,14,FALSE),"SELECCIONA UN REFRIGERANTE")</f>
        <v>Gas fluorado</v>
      </c>
      <c r="B13" s="121"/>
      <c r="C13" s="121"/>
      <c r="D13" s="121"/>
      <c r="E13" s="121"/>
      <c r="F13" s="33" t="s">
        <v>1000</v>
      </c>
      <c r="G13" s="203" t="s">
        <v>1001</v>
      </c>
      <c r="H13" s="204"/>
      <c r="I13" s="189" t="s">
        <v>1003</v>
      </c>
      <c r="J13" s="191"/>
      <c r="K13" s="207" t="str">
        <f>+IF(AND($A$13="Gas fluorado",$D$17="No",OR($J$10="HFC/ANEXO II",$J$10="HFC",$J$10="HFC/PFC",$J$10="PFC"),$G$14&gt;=5),"SUJETO A CONTROL DE FUGAS",
IF(AND($A$13="Gas fluorado",$D$17="No",$J$10="ANEXO II",$F$14&gt;=1),"SUJETO A CONTROL DE FUGAS",
IF(AND($A$13="Gas fluorado",$D$17="Sí",$J$10="ANEXO II",$F$14&gt;=2,F17="NO"),"SUJETO A CONTROL DE FUGAS",
IF(AND($A$13="Gas fluorado",$D$17="Sí",OR($J$10="HFC/ANEXO II",$J$10="HFC",$J$10="HFC/PFC",$J$10="PFC"),$G$14&gt;=10),"SUJETO A CONTROL DE FUGAS",
IF(AND($A$13="Gas fluorado",$D$17="Sí",$F$14&gt;=3,$F$17="Sí"),"SUJETO A CONTROL DE FUGAS",
IF(AND($A$13="Gas fluorado",$D$17="Sí",OR($J$10="HFC/ANEXO II",$J$10="HFC",$J$10="HFC/PFC",$J$10="PFC"),$G$14&gt;=10),"SUJETO A CONTROL DE FUGAS",
IF(AND($A$13="Gas fluorado",$A$17="Aparamenta eléctrica",$G$14&gt;=6,$I$13="Sí"),"SUJETO A CONTROL DE FUGAS SALVO QUE ÍNDICE DE FUGAS SEA MENOR A 0,1% CERTIFICADO POR EL FABRICANTE",
IF(OR($A$13="Gas fluorado y que daña la capa de ozono",$A$13="Refrigerantes que daña la capa de ozono"),"DESTINADO A DESTRUCCIÓN","NO SUJETO A CONTROL DE FUGAS"))))))))</f>
        <v>NO SUJETO A CONTROL DE FUGAS</v>
      </c>
      <c r="L13" s="208"/>
      <c r="O13" s="15"/>
    </row>
    <row r="14" spans="1:15" ht="22.8" customHeight="1" x14ac:dyDescent="0.3">
      <c r="A14" s="123"/>
      <c r="B14" s="124"/>
      <c r="C14" s="124"/>
      <c r="D14" s="124"/>
      <c r="E14" s="124"/>
      <c r="F14" s="205">
        <v>1</v>
      </c>
      <c r="G14" s="207">
        <f>+F14*F7*10^-3</f>
        <v>0.67500000000000004</v>
      </c>
      <c r="H14" s="208"/>
      <c r="I14" s="192"/>
      <c r="J14" s="194"/>
      <c r="K14" s="211"/>
      <c r="L14" s="212"/>
    </row>
    <row r="15" spans="1:15" ht="23.4" thickBot="1" x14ac:dyDescent="0.35">
      <c r="A15" s="123"/>
      <c r="B15" s="124"/>
      <c r="C15" s="124"/>
      <c r="D15" s="131"/>
      <c r="E15" s="131"/>
      <c r="F15" s="206"/>
      <c r="G15" s="209"/>
      <c r="H15" s="210"/>
      <c r="I15" s="195"/>
      <c r="J15" s="197"/>
      <c r="K15" s="209"/>
      <c r="L15" s="210"/>
    </row>
    <row r="16" spans="1:15" ht="24" customHeight="1" thickTop="1" thickBot="1" x14ac:dyDescent="0.35">
      <c r="A16" s="200" t="s">
        <v>996</v>
      </c>
      <c r="B16" s="201"/>
      <c r="C16" s="202"/>
      <c r="D16" s="110" t="s">
        <v>992</v>
      </c>
      <c r="E16" s="110"/>
      <c r="F16" s="203" t="s">
        <v>1006</v>
      </c>
      <c r="G16" s="203"/>
      <c r="H16" s="203"/>
      <c r="I16" s="203" t="s">
        <v>1005</v>
      </c>
      <c r="J16" s="203"/>
      <c r="K16" s="203"/>
      <c r="L16" s="203"/>
    </row>
    <row r="17" spans="1:12" ht="23.4" thickTop="1" x14ac:dyDescent="0.3">
      <c r="A17" s="189" t="s">
        <v>913</v>
      </c>
      <c r="B17" s="190"/>
      <c r="C17" s="191"/>
      <c r="D17" s="198" t="s">
        <v>1004</v>
      </c>
      <c r="E17" s="198"/>
      <c r="F17" s="189" t="s">
        <v>1004</v>
      </c>
      <c r="G17" s="190"/>
      <c r="H17" s="191"/>
      <c r="I17" s="213" t="str">
        <f>+IF($K$13="NO SUJETO A CONTROL DE FUGAS","NO SUJETO A CONTROL DE FUGAS",
IF(OR(AND($A$13="Gas fluorado",OR($J$10="HFC/ANEXO II",$J$10="HFC",$J$10="HFC/PFC",$J$10="PFC"),$G$14&gt;=5,$G$14&lt;50,$I$13="NO",$D$17="NO"),AND($A$13="Gas fluorado",$J$10="ANEXO II",$F$14&gt;=1,$F$14&lt;10,$I$13="NO",$D$17="NO")),"ANUALMENTE",
+IF(OR(AND($A$13="Gas fluorado",OR($J$10="HFC/ANEXO II",$J$10="HFC",$J$10="HFC/PFC",$J$10="PFC"),$G$14&gt;=10,$G$14&lt;50,$I$13="NO",$D$17="SÍ"),AND($A$13="Gas fluorado",$J$10="ANEXO II",$F$14&gt;=2,$F$14&lt;10,$I$13="NO",$D$17="SÍ")),"ANUALMENTE",
+IF(OR(AND($A$13="Gas fluorado",OR($J$10="HFC/ANEXO II",$J$10="HFC",$J$10="HFC/PFC",$J$10="PFC"),$G$14&gt;=50,$G$14&lt;500,$I$13="NO"),AND($A$13="Gas fluorado",$J$10="ANEXO II",$F$14&gt;=10,$F$14&lt;100,$I$13="NO")),"SEMESTRALMENTE",
+IF(OR(AND($A$13="Gas fluorado",OR($J$10="HFC/ANEXO II",$J$10="HFC",$J$10="HFC/PFC",$J$10="PFC"),$G$14&gt;=500,$I$13="NO"),AND($A$13="Gas fluorado",$J$10="ANEXO II",$F$14&gt;=100,$I$13="NO")),"TRIMESTALMENTE",
+IF(OR(AND($A$13="Gas fluorado",OR($J$10="HFC/ANEXO II",$J$10="HFC",$J$10="HFC/PFC",$J$10="PFC"),$G$14&gt;=5,$G$14&lt;50,$I$13="Sí"),AND($A$13="Gas fluorado",$J$10="ANEXO II",$F$14&gt;=1,$F$14&lt;10,$I$13="Sí")),"CADA 2 AÑOS",
+IF(OR(AND($A$13="Gas fluorado",OR($J$10="HFC/ANEXO II",$J$10="HFC",$J$10="HFC/PFC",$J$10="PFC"),$G$14&gt;=50,$G$14&lt;500,$I$13="Sí"),AND($A$13="Gas fluorado",$J$10="ANEXO II",$F$14&gt;=10,$F$14&lt;100,$I$13="SÍ")),"ANUALMENTE",
+IF(OR(AND($A$13="Gas fluorado",OR($J$10="HFC/ANEXO II",$J$10="HFC",$J$10="HFC/PFC",$J$10="PFC"),$G$14&gt;=500,$I$13="Sí"),AND($A$13="Gas fluorado",$J$10="ANEXO II",$F$14&gt;=100,$I$13="Sí")),"SEMESTRALMENTE",
+IF(OR(AND($A$13="Gas fluorado",OR($J$10="HFC/ANEXO II",$J$10="HFC",$J$10="HFC/PFC",$J$10="PFC"),$G$14&gt;=50,$G$14&lt;500,$I$13="Sí"),AND($A$13="Gas fluorado",$J$10="ANEXO II",$F$14&gt;=10,$F$14&lt;100,$I$13="Sí")),"SEMESTRALMENTE",
IF($K$13="EXENTO","EXENTO",IF($K$13="DESTINADO A DESTRUCCIÓN","DESTINADO A DESTRUCCIÓN","-")))))))))))</f>
        <v>NO SUJETO A CONTROL DE FUGAS</v>
      </c>
      <c r="J17" s="213"/>
      <c r="K17" s="213"/>
      <c r="L17" s="208"/>
    </row>
    <row r="18" spans="1:12" x14ac:dyDescent="0.3">
      <c r="A18" s="192"/>
      <c r="B18" s="193"/>
      <c r="C18" s="194"/>
      <c r="D18" s="193"/>
      <c r="E18" s="193"/>
      <c r="F18" s="192"/>
      <c r="G18" s="193"/>
      <c r="H18" s="194"/>
      <c r="I18" s="124"/>
      <c r="J18" s="124"/>
      <c r="K18" s="124"/>
      <c r="L18" s="212"/>
    </row>
    <row r="19" spans="1:12" ht="23.4" thickBot="1" x14ac:dyDescent="0.35">
      <c r="A19" s="195"/>
      <c r="B19" s="196"/>
      <c r="C19" s="197"/>
      <c r="D19" s="199"/>
      <c r="E19" s="199"/>
      <c r="F19" s="195"/>
      <c r="G19" s="196"/>
      <c r="H19" s="197"/>
      <c r="I19" s="214"/>
      <c r="J19" s="214"/>
      <c r="K19" s="214"/>
      <c r="L19" s="210"/>
    </row>
    <row r="26" spans="1:12" ht="22.8" customHeight="1" x14ac:dyDescent="0.3">
      <c r="C26" s="42"/>
      <c r="D26" s="37"/>
      <c r="E26" s="37"/>
      <c r="F26" s="37"/>
      <c r="G26" s="37"/>
    </row>
    <row r="27" spans="1:12" x14ac:dyDescent="0.3">
      <c r="C27" s="37"/>
      <c r="D27" s="37"/>
      <c r="E27" s="37"/>
      <c r="F27" s="37"/>
      <c r="G27" s="37"/>
    </row>
    <row r="28" spans="1:12" x14ac:dyDescent="0.3">
      <c r="C28" s="37"/>
      <c r="D28" s="37"/>
      <c r="E28" s="37"/>
      <c r="F28" s="37"/>
      <c r="G28" s="37"/>
    </row>
    <row r="29" spans="1:12" x14ac:dyDescent="0.3">
      <c r="C29" s="37"/>
      <c r="D29" s="37"/>
      <c r="E29" s="37"/>
      <c r="F29" s="37"/>
      <c r="G29" s="37"/>
    </row>
    <row r="30" spans="1:12" x14ac:dyDescent="0.3">
      <c r="C30" s="37"/>
      <c r="D30" s="37"/>
      <c r="E30" s="37"/>
      <c r="F30" s="37"/>
      <c r="G30" s="37"/>
    </row>
  </sheetData>
  <mergeCells count="33">
    <mergeCell ref="C2:I4"/>
    <mergeCell ref="A6:E6"/>
    <mergeCell ref="F6:I6"/>
    <mergeCell ref="J6:L6"/>
    <mergeCell ref="A7:E9"/>
    <mergeCell ref="F7:I8"/>
    <mergeCell ref="J7:L8"/>
    <mergeCell ref="J9:L9"/>
    <mergeCell ref="G9:H9"/>
    <mergeCell ref="A10:B11"/>
    <mergeCell ref="C10:E11"/>
    <mergeCell ref="J10:L11"/>
    <mergeCell ref="A12:E12"/>
    <mergeCell ref="F10:F11"/>
    <mergeCell ref="G10:H11"/>
    <mergeCell ref="I10:I11"/>
    <mergeCell ref="F12:H12"/>
    <mergeCell ref="I12:J12"/>
    <mergeCell ref="K12:L12"/>
    <mergeCell ref="G13:H13"/>
    <mergeCell ref="F14:F15"/>
    <mergeCell ref="G14:H15"/>
    <mergeCell ref="K13:L15"/>
    <mergeCell ref="F17:H19"/>
    <mergeCell ref="I16:L16"/>
    <mergeCell ref="I17:L19"/>
    <mergeCell ref="F16:H16"/>
    <mergeCell ref="I13:J15"/>
    <mergeCell ref="A17:C19"/>
    <mergeCell ref="D17:E19"/>
    <mergeCell ref="A16:C16"/>
    <mergeCell ref="D16:E16"/>
    <mergeCell ref="A13:E15"/>
  </mergeCells>
  <pageMargins left="0.7" right="0.7" top="0.75" bottom="0.75" header="0.3" footer="0.3"/>
  <pageSetup paperSize="9" scale="21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38160305-2FBE-4B0C-9058-9FBE678E9E38}">
          <x14:formula1>
            <xm:f>Hoja3!$J$16:$J$17</xm:f>
          </x14:formula1>
          <xm:sqref>C10:E11</xm:sqref>
        </x14:dataValidation>
        <x14:dataValidation type="list" allowBlank="1" showInputMessage="1" showErrorMessage="1" xr:uid="{4207F98E-C8A4-419F-84EF-D8860FBAA2C7}">
          <x14:formula1>
            <xm:f>Hoja3!$L$16:$L$22</xm:f>
          </x14:formula1>
          <xm:sqref>A17:C19</xm:sqref>
        </x14:dataValidation>
        <x14:dataValidation type="list" allowBlank="1" showInputMessage="1" showErrorMessage="1" xr:uid="{765D172D-7918-4843-8725-B8975F17EECD}">
          <x14:formula1>
            <xm:f>Hoja3!$O$16:$O$17</xm:f>
          </x14:formula1>
          <xm:sqref>D17:E19</xm:sqref>
        </x14:dataValidation>
        <x14:dataValidation type="list" allowBlank="1" showInputMessage="1" showErrorMessage="1" xr:uid="{E464AF5F-CB31-40A5-8072-5E871923C256}">
          <x14:formula1>
            <xm:f>Hoja3!$O$20:$O$21</xm:f>
          </x14:formula1>
          <xm:sqref>I13</xm:sqref>
        </x14:dataValidation>
        <x14:dataValidation type="list" allowBlank="1" showInputMessage="1" showErrorMessage="1" xr:uid="{B9DCC33B-CE4D-4A98-B23E-8BA5FFB0CE0E}">
          <x14:formula1>
            <xm:f>Hoja3!$J$20:$J$21</xm:f>
          </x14:formula1>
          <xm:sqref>F17:H19</xm:sqref>
        </x14:dataValidation>
        <x14:dataValidation type="list" allowBlank="1" showInputMessage="1" showErrorMessage="1" xr:uid="{BC3C70B2-5358-4BF3-8BBB-9C64EF53B93C}">
          <x14:formula1>
            <xm:f>REFRIGERANTES!$F$10:$F$175</xm:f>
          </x14:formula1>
          <xm:sqref>A7:E9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5E8A8-BBD7-4DCF-8D11-FED47EF71A5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8A41F-2198-4ADF-98C0-3E6B077B6524}">
  <sheetPr codeName="Hoja2"/>
  <dimension ref="F15:O23"/>
  <sheetViews>
    <sheetView topLeftCell="D16" workbookViewId="0">
      <selection activeCell="O19" sqref="O19"/>
    </sheetView>
  </sheetViews>
  <sheetFormatPr baseColWidth="10" defaultRowHeight="14.4" x14ac:dyDescent="0.3"/>
  <cols>
    <col min="6" max="6" width="26.109375" customWidth="1"/>
    <col min="7" max="7" width="30.109375" customWidth="1"/>
  </cols>
  <sheetData>
    <row r="15" spans="6:15" x14ac:dyDescent="0.3">
      <c r="F15" t="s">
        <v>912</v>
      </c>
      <c r="G15" t="s">
        <v>869</v>
      </c>
      <c r="J15" t="s">
        <v>915</v>
      </c>
      <c r="L15" s="35" t="s">
        <v>996</v>
      </c>
      <c r="O15" t="s">
        <v>1002</v>
      </c>
    </row>
    <row r="16" spans="6:15" ht="28.8" x14ac:dyDescent="0.3">
      <c r="F16" s="14" t="s">
        <v>870</v>
      </c>
      <c r="G16" s="14" t="s">
        <v>913</v>
      </c>
      <c r="J16" t="s">
        <v>916</v>
      </c>
      <c r="L16" t="s">
        <v>913</v>
      </c>
      <c r="O16" t="s">
        <v>1003</v>
      </c>
    </row>
    <row r="17" spans="6:15" ht="28.8" x14ac:dyDescent="0.3">
      <c r="F17" s="14" t="s">
        <v>906</v>
      </c>
      <c r="G17" t="s">
        <v>914</v>
      </c>
      <c r="J17" t="s">
        <v>917</v>
      </c>
      <c r="L17" t="s">
        <v>1008</v>
      </c>
      <c r="O17" t="s">
        <v>1004</v>
      </c>
    </row>
    <row r="18" spans="6:15" ht="43.2" x14ac:dyDescent="0.3">
      <c r="F18" s="14" t="s">
        <v>907</v>
      </c>
      <c r="L18" t="s">
        <v>1009</v>
      </c>
    </row>
    <row r="19" spans="6:15" ht="28.8" x14ac:dyDescent="0.3">
      <c r="F19" s="14" t="s">
        <v>908</v>
      </c>
      <c r="J19" t="s">
        <v>1007</v>
      </c>
      <c r="L19" t="s">
        <v>1010</v>
      </c>
      <c r="O19" t="s">
        <v>998</v>
      </c>
    </row>
    <row r="20" spans="6:15" ht="57.6" x14ac:dyDescent="0.3">
      <c r="F20" s="14" t="s">
        <v>909</v>
      </c>
      <c r="J20" t="s">
        <v>1003</v>
      </c>
      <c r="L20" t="s">
        <v>1011</v>
      </c>
      <c r="O20" t="s">
        <v>1003</v>
      </c>
    </row>
    <row r="21" spans="6:15" x14ac:dyDescent="0.3">
      <c r="F21" s="14" t="s">
        <v>905</v>
      </c>
      <c r="J21" t="s">
        <v>1004</v>
      </c>
      <c r="L21" t="s">
        <v>1012</v>
      </c>
      <c r="O21" t="s">
        <v>1004</v>
      </c>
    </row>
    <row r="22" spans="6:15" ht="28.8" x14ac:dyDescent="0.3">
      <c r="F22" s="14" t="s">
        <v>910</v>
      </c>
    </row>
    <row r="23" spans="6:15" ht="28.8" x14ac:dyDescent="0.3">
      <c r="F23" s="14" t="s">
        <v>911</v>
      </c>
    </row>
  </sheetData>
  <dataValidations count="2">
    <dataValidation type="list" allowBlank="1" showInputMessage="1" showErrorMessage="1" sqref="L16" xr:uid="{77045FD9-D444-43E4-A9E9-59D81545C40E}">
      <formula1>INDIRECT($K$16)</formula1>
    </dataValidation>
    <dataValidation type="list" allowBlank="1" showInputMessage="1" showErrorMessage="1" sqref="K16" xr:uid="{34901500-F0FD-406E-9209-D330CC34407D}">
      <formula1>$F$15:$G$15</formula1>
    </dataValidation>
  </dataValidations>
  <pageMargins left="0.7" right="0.7" top="0.75" bottom="0.75" header="0.3" footer="0.3"/>
  <tableParts count="2">
    <tablePart r:id="rId1"/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/>
  <dimension ref="D2:AN717"/>
  <sheetViews>
    <sheetView topLeftCell="F10" zoomScale="130" zoomScaleNormal="130" workbookViewId="0">
      <selection activeCell="U176" sqref="U176"/>
    </sheetView>
  </sheetViews>
  <sheetFormatPr baseColWidth="10" defaultColWidth="8.88671875" defaultRowHeight="14.4" x14ac:dyDescent="0.3"/>
  <cols>
    <col min="7" max="7" width="16.5546875" customWidth="1"/>
    <col min="8" max="8" width="13.44140625" customWidth="1"/>
    <col min="9" max="13" width="8.88671875" customWidth="1"/>
    <col min="14" max="14" width="13.33203125" customWidth="1"/>
    <col min="15" max="15" width="13.6640625" customWidth="1"/>
    <col min="16" max="18" width="8.88671875" customWidth="1"/>
    <col min="19" max="19" width="9.77734375" customWidth="1"/>
    <col min="20" max="20" width="8.88671875" customWidth="1"/>
    <col min="21" max="21" width="13.109375" customWidth="1"/>
    <col min="22" max="22" width="11.44140625" bestFit="1" customWidth="1"/>
    <col min="23" max="23" width="10.44140625" bestFit="1" customWidth="1"/>
    <col min="27" max="27" width="8.88671875" style="41"/>
  </cols>
  <sheetData>
    <row r="2" spans="4:40" x14ac:dyDescent="0.3"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</row>
    <row r="3" spans="4:40" x14ac:dyDescent="0.3">
      <c r="G3" t="s">
        <v>916</v>
      </c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</row>
    <row r="4" spans="4:40" x14ac:dyDescent="0.3">
      <c r="G4" t="s">
        <v>927</v>
      </c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</row>
    <row r="5" spans="4:40" ht="15" thickBot="1" x14ac:dyDescent="0.35"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</row>
    <row r="6" spans="4:40" ht="66" customHeight="1" x14ac:dyDescent="0.3">
      <c r="D6" s="232" t="s">
        <v>0</v>
      </c>
      <c r="E6" s="233"/>
      <c r="F6" s="229" t="s">
        <v>11</v>
      </c>
      <c r="G6" s="229" t="s">
        <v>1</v>
      </c>
      <c r="H6" s="229" t="s">
        <v>2</v>
      </c>
      <c r="I6" s="229" t="s">
        <v>3</v>
      </c>
      <c r="J6" s="229" t="s">
        <v>4</v>
      </c>
      <c r="K6" s="229" t="s">
        <v>6</v>
      </c>
      <c r="L6" s="229" t="s">
        <v>7</v>
      </c>
      <c r="M6" s="229" t="s">
        <v>840</v>
      </c>
      <c r="N6" s="232" t="s">
        <v>8</v>
      </c>
      <c r="O6" s="233"/>
      <c r="P6" s="229" t="s">
        <v>842</v>
      </c>
      <c r="Q6" s="229" t="s">
        <v>843</v>
      </c>
      <c r="R6" s="229" t="s">
        <v>844</v>
      </c>
      <c r="S6" s="229" t="s">
        <v>901</v>
      </c>
      <c r="T6" s="229" t="s">
        <v>872</v>
      </c>
      <c r="U6" s="1" t="s">
        <v>953</v>
      </c>
      <c r="V6" s="229" t="s">
        <v>852</v>
      </c>
      <c r="W6" s="229" t="s">
        <v>853</v>
      </c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</row>
    <row r="7" spans="4:40" ht="15" thickBot="1" x14ac:dyDescent="0.35">
      <c r="D7" s="234"/>
      <c r="E7" s="235"/>
      <c r="F7" s="230"/>
      <c r="G7" s="230"/>
      <c r="H7" s="230"/>
      <c r="I7" s="230"/>
      <c r="J7" s="230"/>
      <c r="K7" s="230"/>
      <c r="L7" s="230"/>
      <c r="M7" s="230"/>
      <c r="N7" s="234"/>
      <c r="O7" s="235"/>
      <c r="P7" s="230"/>
      <c r="Q7" s="230"/>
      <c r="R7" s="230"/>
      <c r="S7" s="230"/>
      <c r="T7" s="230"/>
      <c r="U7" s="12"/>
      <c r="V7" s="230"/>
      <c r="W7" s="230"/>
    </row>
    <row r="8" spans="4:40" ht="26.4" customHeight="1" x14ac:dyDescent="0.3">
      <c r="D8" s="229" t="s">
        <v>9</v>
      </c>
      <c r="E8" s="229" t="s">
        <v>10</v>
      </c>
      <c r="F8" s="230"/>
      <c r="G8" s="230"/>
      <c r="H8" s="230"/>
      <c r="I8" s="230"/>
      <c r="J8" s="230"/>
      <c r="K8" s="230"/>
      <c r="L8" s="230"/>
      <c r="M8" s="230"/>
      <c r="N8" s="229" t="s">
        <v>841</v>
      </c>
      <c r="O8" s="1" t="s">
        <v>12</v>
      </c>
      <c r="P8" s="230"/>
      <c r="Q8" s="230"/>
      <c r="R8" s="230"/>
      <c r="S8" s="230"/>
      <c r="T8" s="230"/>
      <c r="U8" s="12"/>
      <c r="V8" s="230"/>
      <c r="W8" s="230"/>
    </row>
    <row r="9" spans="4:40" ht="15" thickBot="1" x14ac:dyDescent="0.35"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" t="s">
        <v>5</v>
      </c>
      <c r="P9" s="231"/>
      <c r="Q9" s="231"/>
      <c r="R9" s="231"/>
      <c r="S9" s="231"/>
      <c r="T9" s="231"/>
      <c r="U9" s="2"/>
      <c r="V9" s="231"/>
      <c r="W9" s="231"/>
    </row>
    <row r="10" spans="4:40" ht="66.599999999999994" thickBot="1" x14ac:dyDescent="0.35">
      <c r="D10" s="3">
        <v>1</v>
      </c>
      <c r="E10" s="3" t="s">
        <v>13</v>
      </c>
      <c r="F10" s="4" t="s">
        <v>14</v>
      </c>
      <c r="G10" s="4" t="s">
        <v>15</v>
      </c>
      <c r="H10" s="4" t="s">
        <v>16</v>
      </c>
      <c r="I10" s="3" t="s">
        <v>17</v>
      </c>
      <c r="J10" s="3" t="s">
        <v>18</v>
      </c>
      <c r="K10" s="3" t="s">
        <v>19</v>
      </c>
      <c r="L10" s="3">
        <v>24</v>
      </c>
      <c r="M10" s="3" t="s">
        <v>20</v>
      </c>
      <c r="N10" s="3" t="s">
        <v>21</v>
      </c>
      <c r="O10" s="3" t="s">
        <v>22</v>
      </c>
      <c r="P10" s="3">
        <v>4750</v>
      </c>
      <c r="Q10" s="3">
        <v>1</v>
      </c>
      <c r="R10" s="3">
        <v>2</v>
      </c>
      <c r="S10" s="13" t="s">
        <v>893</v>
      </c>
      <c r="T10" s="13" t="str">
        <f>+MID(H10,FIND("(",H10),LEN(H10)-FIND("(",H10)+1)</f>
        <v>(10)</v>
      </c>
      <c r="U10" s="13" t="s">
        <v>960</v>
      </c>
      <c r="V10" s="11">
        <f>40000*1/P10</f>
        <v>8.4210526315789469</v>
      </c>
      <c r="W10" s="11">
        <f>5000/P10</f>
        <v>1.0526315789473684</v>
      </c>
    </row>
    <row r="11" spans="4:40" ht="66.599999999999994" thickBot="1" x14ac:dyDescent="0.35">
      <c r="D11" s="3">
        <v>1</v>
      </c>
      <c r="E11" s="3" t="s">
        <v>13</v>
      </c>
      <c r="F11" s="4" t="s">
        <v>23</v>
      </c>
      <c r="G11" s="4" t="s">
        <v>24</v>
      </c>
      <c r="H11" s="4" t="s">
        <v>25</v>
      </c>
      <c r="I11" s="3" t="s">
        <v>26</v>
      </c>
      <c r="J11" s="3" t="s">
        <v>27</v>
      </c>
      <c r="K11" s="3" t="s">
        <v>28</v>
      </c>
      <c r="L11" s="3" t="s">
        <v>29</v>
      </c>
      <c r="M11" s="3" t="s">
        <v>30</v>
      </c>
      <c r="N11" s="3" t="s">
        <v>21</v>
      </c>
      <c r="O11" s="3" t="s">
        <v>22</v>
      </c>
      <c r="P11" s="3">
        <v>10900</v>
      </c>
      <c r="Q11" s="3">
        <v>1</v>
      </c>
      <c r="R11" s="3">
        <v>2</v>
      </c>
      <c r="S11" s="13" t="s">
        <v>893</v>
      </c>
      <c r="T11" s="13" t="str">
        <f t="shared" ref="T11:T74" si="0">+MID(H11,FIND("(",H11),LEN(H11)-FIND("(",H11)+1)</f>
        <v>(10)</v>
      </c>
      <c r="U11" s="13" t="s">
        <v>960</v>
      </c>
      <c r="V11" s="11">
        <f t="shared" ref="V11:V74" si="1">40000*1/P11</f>
        <v>3.669724770642202</v>
      </c>
      <c r="W11" s="11">
        <f t="shared" ref="W11:W74" si="2">5000/P11</f>
        <v>0.45871559633027525</v>
      </c>
    </row>
    <row r="12" spans="4:40" ht="66.599999999999994" thickBot="1" x14ac:dyDescent="0.35">
      <c r="D12" s="3">
        <v>1</v>
      </c>
      <c r="E12" s="3" t="s">
        <v>13</v>
      </c>
      <c r="F12" s="4" t="s">
        <v>31</v>
      </c>
      <c r="G12" s="4" t="s">
        <v>32</v>
      </c>
      <c r="H12" s="4" t="s">
        <v>33</v>
      </c>
      <c r="I12" s="3" t="s">
        <v>34</v>
      </c>
      <c r="J12" s="3" t="s">
        <v>35</v>
      </c>
      <c r="K12" s="3" t="s">
        <v>36</v>
      </c>
      <c r="L12" s="3" t="s">
        <v>37</v>
      </c>
      <c r="M12" s="3" t="s">
        <v>21</v>
      </c>
      <c r="N12" s="3" t="s">
        <v>21</v>
      </c>
      <c r="O12" s="3" t="s">
        <v>22</v>
      </c>
      <c r="P12" s="3">
        <v>1890</v>
      </c>
      <c r="Q12" s="3">
        <v>3</v>
      </c>
      <c r="R12" s="3">
        <v>2</v>
      </c>
      <c r="S12" s="13" t="s">
        <v>893</v>
      </c>
      <c r="T12" s="13" t="str">
        <f t="shared" si="0"/>
        <v>(10)</v>
      </c>
      <c r="U12" s="13" t="s">
        <v>960</v>
      </c>
      <c r="V12" s="11">
        <f>40000*1/P12</f>
        <v>21.164021164021165</v>
      </c>
      <c r="W12" s="11">
        <f t="shared" si="2"/>
        <v>2.6455026455026456</v>
      </c>
    </row>
    <row r="13" spans="4:40" ht="66.599999999999994" thickBot="1" x14ac:dyDescent="0.35">
      <c r="D13" s="3">
        <v>1</v>
      </c>
      <c r="E13" s="3" t="s">
        <v>13</v>
      </c>
      <c r="F13" s="4" t="s">
        <v>38</v>
      </c>
      <c r="G13" s="4" t="s">
        <v>39</v>
      </c>
      <c r="H13" s="4" t="s">
        <v>40</v>
      </c>
      <c r="I13" s="3" t="s">
        <v>41</v>
      </c>
      <c r="J13" s="3" t="s">
        <v>42</v>
      </c>
      <c r="K13" s="3" t="s">
        <v>28</v>
      </c>
      <c r="L13" s="3" t="s">
        <v>43</v>
      </c>
      <c r="M13" s="3" t="s">
        <v>21</v>
      </c>
      <c r="N13" s="3" t="s">
        <v>21</v>
      </c>
      <c r="O13" s="3" t="s">
        <v>22</v>
      </c>
      <c r="P13" s="3">
        <v>14400</v>
      </c>
      <c r="Q13" s="3">
        <v>1</v>
      </c>
      <c r="R13" s="3">
        <v>2</v>
      </c>
      <c r="S13" s="13" t="s">
        <v>893</v>
      </c>
      <c r="T13" s="13" t="str">
        <f t="shared" si="0"/>
        <v>(10)</v>
      </c>
      <c r="U13" s="13" t="s">
        <v>960</v>
      </c>
      <c r="V13" s="11">
        <f t="shared" si="1"/>
        <v>2.7777777777777777</v>
      </c>
      <c r="W13" s="11">
        <f t="shared" si="2"/>
        <v>0.34722222222222221</v>
      </c>
    </row>
    <row r="14" spans="4:40" ht="66.599999999999994" thickBot="1" x14ac:dyDescent="0.35">
      <c r="D14" s="3">
        <v>1</v>
      </c>
      <c r="E14" s="3" t="s">
        <v>13</v>
      </c>
      <c r="F14" s="4" t="s">
        <v>44</v>
      </c>
      <c r="G14" s="4" t="s">
        <v>45</v>
      </c>
      <c r="H14" s="4" t="s">
        <v>46</v>
      </c>
      <c r="I14" s="3" t="s">
        <v>47</v>
      </c>
      <c r="J14" s="3" t="s">
        <v>48</v>
      </c>
      <c r="K14" s="3" t="s">
        <v>49</v>
      </c>
      <c r="L14" s="3" t="s">
        <v>50</v>
      </c>
      <c r="M14" s="3" t="s">
        <v>21</v>
      </c>
      <c r="N14" s="3" t="s">
        <v>21</v>
      </c>
      <c r="O14" s="3" t="s">
        <v>22</v>
      </c>
      <c r="P14" s="3">
        <v>7140</v>
      </c>
      <c r="Q14" s="3">
        <v>10</v>
      </c>
      <c r="R14" s="3">
        <v>2</v>
      </c>
      <c r="S14" s="13" t="s">
        <v>893</v>
      </c>
      <c r="T14" s="13" t="str">
        <f t="shared" si="0"/>
        <v>(10)</v>
      </c>
      <c r="U14" s="13" t="s">
        <v>960</v>
      </c>
      <c r="V14" s="11">
        <f t="shared" si="1"/>
        <v>5.6022408963585431</v>
      </c>
      <c r="W14" s="11">
        <f t="shared" si="2"/>
        <v>0.70028011204481788</v>
      </c>
    </row>
    <row r="15" spans="4:40" ht="15" thickBot="1" x14ac:dyDescent="0.35">
      <c r="D15" s="3">
        <v>1</v>
      </c>
      <c r="E15" s="3" t="s">
        <v>13</v>
      </c>
      <c r="F15" s="4" t="s">
        <v>51</v>
      </c>
      <c r="G15" s="4" t="s">
        <v>52</v>
      </c>
      <c r="H15" s="4" t="s">
        <v>873</v>
      </c>
      <c r="I15" s="3" t="s">
        <v>53</v>
      </c>
      <c r="J15" s="3" t="s">
        <v>54</v>
      </c>
      <c r="K15" s="3" t="s">
        <v>55</v>
      </c>
      <c r="L15" s="3" t="s">
        <v>56</v>
      </c>
      <c r="M15" s="3" t="s">
        <v>57</v>
      </c>
      <c r="N15" s="3" t="s">
        <v>21</v>
      </c>
      <c r="O15" s="3" t="s">
        <v>22</v>
      </c>
      <c r="P15" s="3">
        <v>7390</v>
      </c>
      <c r="Q15" s="3">
        <v>0</v>
      </c>
      <c r="R15" s="3">
        <v>2</v>
      </c>
      <c r="S15" s="13" t="s">
        <v>894</v>
      </c>
      <c r="T15" s="13" t="str">
        <f t="shared" si="0"/>
        <v>(11)</v>
      </c>
      <c r="U15" s="13" t="s">
        <v>954</v>
      </c>
      <c r="V15" s="11">
        <f t="shared" si="1"/>
        <v>5.4127198917456019</v>
      </c>
      <c r="W15" s="11">
        <f t="shared" si="2"/>
        <v>0.67658998646820023</v>
      </c>
    </row>
    <row r="16" spans="4:40" ht="66.599999999999994" thickBot="1" x14ac:dyDescent="0.35">
      <c r="D16" s="3">
        <v>1</v>
      </c>
      <c r="E16" s="3" t="s">
        <v>13</v>
      </c>
      <c r="F16" s="4" t="s">
        <v>58</v>
      </c>
      <c r="G16" s="4" t="s">
        <v>59</v>
      </c>
      <c r="H16" s="4" t="s">
        <v>60</v>
      </c>
      <c r="I16" s="3" t="s">
        <v>61</v>
      </c>
      <c r="J16" s="3" t="s">
        <v>62</v>
      </c>
      <c r="K16" s="3" t="s">
        <v>19</v>
      </c>
      <c r="L16" s="3" t="s">
        <v>63</v>
      </c>
      <c r="M16" s="3">
        <v>0.21</v>
      </c>
      <c r="N16" s="3">
        <v>635</v>
      </c>
      <c r="O16" s="3" t="s">
        <v>22</v>
      </c>
      <c r="P16" s="3">
        <v>1810</v>
      </c>
      <c r="Q16" s="3">
        <v>5.5E-2</v>
      </c>
      <c r="R16" s="3">
        <v>2</v>
      </c>
      <c r="S16" s="13" t="s">
        <v>893</v>
      </c>
      <c r="T16" s="13" t="str">
        <f t="shared" si="0"/>
        <v>(10)</v>
      </c>
      <c r="U16" s="13" t="s">
        <v>960</v>
      </c>
      <c r="V16" s="11">
        <f t="shared" si="1"/>
        <v>22.099447513812155</v>
      </c>
      <c r="W16" s="11">
        <f t="shared" si="2"/>
        <v>2.7624309392265194</v>
      </c>
      <c r="AA16" s="41" t="s">
        <v>64</v>
      </c>
      <c r="AB16">
        <v>2.7027027027027026</v>
      </c>
    </row>
    <row r="17" spans="4:40" ht="15" thickBot="1" x14ac:dyDescent="0.35">
      <c r="D17" s="3">
        <v>1</v>
      </c>
      <c r="E17" s="3" t="s">
        <v>13</v>
      </c>
      <c r="F17" s="4" t="s">
        <v>64</v>
      </c>
      <c r="G17" s="4" t="s">
        <v>65</v>
      </c>
      <c r="H17" s="4" t="s">
        <v>66</v>
      </c>
      <c r="I17" s="3" t="s">
        <v>67</v>
      </c>
      <c r="J17" s="3" t="s">
        <v>68</v>
      </c>
      <c r="K17" s="3" t="s">
        <v>69</v>
      </c>
      <c r="L17" s="3" t="s">
        <v>70</v>
      </c>
      <c r="M17" s="3" t="s">
        <v>71</v>
      </c>
      <c r="N17" s="3">
        <v>765</v>
      </c>
      <c r="O17" s="3" t="s">
        <v>22</v>
      </c>
      <c r="P17" s="3">
        <v>14800</v>
      </c>
      <c r="Q17" s="3">
        <v>0</v>
      </c>
      <c r="R17" s="3">
        <v>2</v>
      </c>
      <c r="S17" s="13" t="s">
        <v>894</v>
      </c>
      <c r="T17" s="13" t="str">
        <f t="shared" si="0"/>
        <v>(11)</v>
      </c>
      <c r="U17" s="13" t="s">
        <v>955</v>
      </c>
      <c r="V17" s="11">
        <f t="shared" si="1"/>
        <v>2.7027027027027026</v>
      </c>
      <c r="W17" s="11">
        <f t="shared" si="2"/>
        <v>0.33783783783783783</v>
      </c>
    </row>
    <row r="18" spans="4:40" ht="66.599999999999994" thickBot="1" x14ac:dyDescent="0.35">
      <c r="D18" s="3">
        <v>1</v>
      </c>
      <c r="E18" s="3" t="s">
        <v>13</v>
      </c>
      <c r="F18" s="4" t="s">
        <v>72</v>
      </c>
      <c r="G18" s="4" t="s">
        <v>73</v>
      </c>
      <c r="H18" s="4" t="s">
        <v>74</v>
      </c>
      <c r="I18" s="3" t="s">
        <v>75</v>
      </c>
      <c r="J18" s="3" t="s">
        <v>76</v>
      </c>
      <c r="K18" s="3" t="s">
        <v>55</v>
      </c>
      <c r="L18" s="3">
        <v>48</v>
      </c>
      <c r="M18" s="3" t="s">
        <v>36</v>
      </c>
      <c r="N18" s="3" t="s">
        <v>21</v>
      </c>
      <c r="O18" s="3" t="s">
        <v>22</v>
      </c>
      <c r="P18" s="3">
        <v>6130</v>
      </c>
      <c r="Q18" s="3">
        <v>0.8</v>
      </c>
      <c r="R18" s="3">
        <v>2</v>
      </c>
      <c r="S18" s="13" t="s">
        <v>893</v>
      </c>
      <c r="T18" s="13" t="str">
        <f t="shared" si="0"/>
        <v>(10)</v>
      </c>
      <c r="U18" s="13" t="s">
        <v>960</v>
      </c>
      <c r="V18" s="11">
        <f t="shared" si="1"/>
        <v>6.5252854812398047</v>
      </c>
      <c r="W18" s="11">
        <f t="shared" si="2"/>
        <v>0.81566068515497558</v>
      </c>
      <c r="AA18" s="41" t="s">
        <v>105</v>
      </c>
      <c r="AB18">
        <v>11.428571428571429</v>
      </c>
    </row>
    <row r="19" spans="4:40" ht="66.599999999999994" thickBot="1" x14ac:dyDescent="0.35">
      <c r="D19" s="3">
        <v>1</v>
      </c>
      <c r="E19" s="3" t="s">
        <v>13</v>
      </c>
      <c r="F19" s="4" t="s">
        <v>77</v>
      </c>
      <c r="G19" s="4" t="s">
        <v>78</v>
      </c>
      <c r="H19" s="4" t="s">
        <v>79</v>
      </c>
      <c r="I19" s="3" t="s">
        <v>80</v>
      </c>
      <c r="J19" s="3" t="s">
        <v>81</v>
      </c>
      <c r="K19" s="3" t="s">
        <v>82</v>
      </c>
      <c r="L19" s="3">
        <v>4</v>
      </c>
      <c r="M19" s="3" t="s">
        <v>83</v>
      </c>
      <c r="N19" s="3" t="s">
        <v>21</v>
      </c>
      <c r="O19" s="3" t="s">
        <v>22</v>
      </c>
      <c r="P19" s="3">
        <v>10000</v>
      </c>
      <c r="Q19" s="3">
        <v>1</v>
      </c>
      <c r="R19" s="3">
        <v>2</v>
      </c>
      <c r="S19" s="13" t="s">
        <v>893</v>
      </c>
      <c r="T19" s="13" t="str">
        <f t="shared" si="0"/>
        <v>(10)</v>
      </c>
      <c r="U19" s="13" t="s">
        <v>960</v>
      </c>
      <c r="V19" s="11">
        <f t="shared" si="1"/>
        <v>4</v>
      </c>
      <c r="W19" s="11">
        <f t="shared" si="2"/>
        <v>0.5</v>
      </c>
      <c r="AA19" s="41" t="s">
        <v>120</v>
      </c>
      <c r="AB19">
        <v>4.5300113250283127</v>
      </c>
    </row>
    <row r="20" spans="4:40" ht="66.599999999999994" thickBot="1" x14ac:dyDescent="0.35">
      <c r="D20" s="3">
        <v>1</v>
      </c>
      <c r="E20" s="3" t="s">
        <v>13</v>
      </c>
      <c r="F20" s="4" t="s">
        <v>84</v>
      </c>
      <c r="G20" s="4" t="s">
        <v>85</v>
      </c>
      <c r="H20" s="4" t="s">
        <v>86</v>
      </c>
      <c r="I20" s="3" t="s">
        <v>87</v>
      </c>
      <c r="J20" s="3" t="s">
        <v>88</v>
      </c>
      <c r="K20" s="3" t="s">
        <v>89</v>
      </c>
      <c r="L20" s="3" t="s">
        <v>90</v>
      </c>
      <c r="M20" s="3" t="s">
        <v>89</v>
      </c>
      <c r="N20" s="3" t="s">
        <v>21</v>
      </c>
      <c r="O20" s="3" t="s">
        <v>22</v>
      </c>
      <c r="P20" s="3">
        <v>7370</v>
      </c>
      <c r="Q20" s="3">
        <v>0.6</v>
      </c>
      <c r="R20" s="3">
        <v>2</v>
      </c>
      <c r="S20" s="13" t="s">
        <v>893</v>
      </c>
      <c r="T20" s="13" t="str">
        <f t="shared" si="0"/>
        <v>(10)</v>
      </c>
      <c r="U20" s="13" t="s">
        <v>960</v>
      </c>
      <c r="V20" s="11">
        <f t="shared" si="1"/>
        <v>5.4274084124830395</v>
      </c>
      <c r="W20" s="11">
        <f t="shared" si="2"/>
        <v>0.67842605156037994</v>
      </c>
      <c r="AA20" s="41" t="s">
        <v>128</v>
      </c>
      <c r="AB20">
        <v>12.422360248447205</v>
      </c>
    </row>
    <row r="21" spans="4:40" ht="15" thickBot="1" x14ac:dyDescent="0.35">
      <c r="D21" s="3">
        <v>1</v>
      </c>
      <c r="E21" s="3" t="s">
        <v>13</v>
      </c>
      <c r="F21" s="4" t="s">
        <v>91</v>
      </c>
      <c r="G21" s="4" t="s">
        <v>92</v>
      </c>
      <c r="H21" s="4" t="s">
        <v>93</v>
      </c>
      <c r="I21" s="3" t="s">
        <v>94</v>
      </c>
      <c r="J21" s="3" t="s">
        <v>95</v>
      </c>
      <c r="K21" s="3" t="s">
        <v>69</v>
      </c>
      <c r="L21" s="3" t="s">
        <v>96</v>
      </c>
      <c r="M21" s="3" t="s">
        <v>69</v>
      </c>
      <c r="N21" s="3" t="s">
        <v>21</v>
      </c>
      <c r="O21" s="3" t="s">
        <v>22</v>
      </c>
      <c r="P21" s="3">
        <v>12200</v>
      </c>
      <c r="Q21" s="3">
        <v>0</v>
      </c>
      <c r="R21" s="3">
        <v>2</v>
      </c>
      <c r="S21" s="13" t="s">
        <v>894</v>
      </c>
      <c r="T21" s="13" t="str">
        <f t="shared" si="0"/>
        <v>(11)</v>
      </c>
      <c r="U21" s="13" t="s">
        <v>954</v>
      </c>
      <c r="V21" s="11">
        <f t="shared" si="1"/>
        <v>3.278688524590164</v>
      </c>
      <c r="W21" s="11">
        <f t="shared" si="2"/>
        <v>0.4098360655737705</v>
      </c>
    </row>
    <row r="22" spans="4:40" ht="66.599999999999994" thickBot="1" x14ac:dyDescent="0.35">
      <c r="D22" s="3">
        <v>1</v>
      </c>
      <c r="E22" s="3" t="s">
        <v>13</v>
      </c>
      <c r="F22" s="4" t="s">
        <v>97</v>
      </c>
      <c r="G22" s="4" t="s">
        <v>98</v>
      </c>
      <c r="H22" s="4" t="s">
        <v>99</v>
      </c>
      <c r="I22" s="3" t="s">
        <v>100</v>
      </c>
      <c r="J22" s="3" t="s">
        <v>101</v>
      </c>
      <c r="K22" s="3" t="s">
        <v>102</v>
      </c>
      <c r="L22" s="3" t="s">
        <v>103</v>
      </c>
      <c r="M22" s="3" t="s">
        <v>104</v>
      </c>
      <c r="N22" s="3" t="s">
        <v>21</v>
      </c>
      <c r="O22" s="3" t="s">
        <v>22</v>
      </c>
      <c r="P22" s="3">
        <v>609</v>
      </c>
      <c r="Q22" s="3">
        <v>2.1999999999999999E-2</v>
      </c>
      <c r="R22" s="3">
        <v>2</v>
      </c>
      <c r="S22" s="13" t="s">
        <v>893</v>
      </c>
      <c r="T22" s="13" t="str">
        <f t="shared" si="0"/>
        <v>(10)</v>
      </c>
      <c r="U22" s="13" t="s">
        <v>960</v>
      </c>
      <c r="V22" s="11">
        <f t="shared" si="1"/>
        <v>65.681444991789817</v>
      </c>
      <c r="W22" s="11">
        <f t="shared" si="2"/>
        <v>8.2101806239737272</v>
      </c>
      <c r="AA22" s="41" t="s">
        <v>149</v>
      </c>
      <c r="AB22">
        <v>3.883495145631068</v>
      </c>
    </row>
    <row r="23" spans="4:40" ht="15" thickBot="1" x14ac:dyDescent="0.35">
      <c r="D23" s="3">
        <v>1</v>
      </c>
      <c r="E23" s="3" t="s">
        <v>13</v>
      </c>
      <c r="F23" s="4" t="s">
        <v>105</v>
      </c>
      <c r="G23" s="4" t="s">
        <v>106</v>
      </c>
      <c r="H23" s="4" t="s">
        <v>874</v>
      </c>
      <c r="I23" s="3" t="s">
        <v>107</v>
      </c>
      <c r="J23" s="3" t="s">
        <v>108</v>
      </c>
      <c r="K23" s="3" t="s">
        <v>109</v>
      </c>
      <c r="L23" s="3" t="s">
        <v>110</v>
      </c>
      <c r="M23" s="3" t="s">
        <v>111</v>
      </c>
      <c r="N23" s="3">
        <v>733</v>
      </c>
      <c r="O23" s="3" t="s">
        <v>22</v>
      </c>
      <c r="P23" s="3">
        <v>3500</v>
      </c>
      <c r="Q23" s="3">
        <v>0</v>
      </c>
      <c r="R23" s="3">
        <v>2</v>
      </c>
      <c r="S23" s="13" t="s">
        <v>894</v>
      </c>
      <c r="T23" s="13" t="str">
        <f t="shared" si="0"/>
        <v>(11)</v>
      </c>
      <c r="U23" s="13" t="s">
        <v>955</v>
      </c>
      <c r="V23" s="11">
        <f t="shared" si="1"/>
        <v>11.428571428571429</v>
      </c>
      <c r="W23" s="11">
        <f t="shared" si="2"/>
        <v>1.4285714285714286</v>
      </c>
    </row>
    <row r="24" spans="4:40" ht="15" thickBot="1" x14ac:dyDescent="0.35">
      <c r="D24" s="3">
        <v>1</v>
      </c>
      <c r="E24" s="3" t="s">
        <v>13</v>
      </c>
      <c r="F24" s="4" t="s">
        <v>112</v>
      </c>
      <c r="G24" s="4" t="s">
        <v>113</v>
      </c>
      <c r="H24" s="4" t="s">
        <v>114</v>
      </c>
      <c r="I24" s="3" t="s">
        <v>115</v>
      </c>
      <c r="J24" s="3" t="s">
        <v>116</v>
      </c>
      <c r="K24" s="3" t="s">
        <v>117</v>
      </c>
      <c r="L24" s="3" t="s">
        <v>118</v>
      </c>
      <c r="M24" s="3" t="s">
        <v>119</v>
      </c>
      <c r="N24" s="3">
        <v>743</v>
      </c>
      <c r="O24" s="3" t="s">
        <v>22</v>
      </c>
      <c r="P24" s="3">
        <v>1430</v>
      </c>
      <c r="Q24" s="3">
        <v>0</v>
      </c>
      <c r="R24" s="3">
        <v>2</v>
      </c>
      <c r="S24" s="13" t="s">
        <v>894</v>
      </c>
      <c r="T24" s="13" t="str">
        <f t="shared" si="0"/>
        <v>(11)</v>
      </c>
      <c r="U24" s="13" t="s">
        <v>955</v>
      </c>
      <c r="V24" s="11">
        <f t="shared" si="1"/>
        <v>27.972027972027973</v>
      </c>
      <c r="W24" s="11">
        <f t="shared" si="2"/>
        <v>3.4965034965034967</v>
      </c>
      <c r="AA24" s="41" t="s">
        <v>200</v>
      </c>
      <c r="AB24">
        <v>3.0280090840272522</v>
      </c>
    </row>
    <row r="25" spans="4:40" ht="15" thickBot="1" x14ac:dyDescent="0.35">
      <c r="D25" s="3">
        <v>1</v>
      </c>
      <c r="E25" s="3" t="s">
        <v>13</v>
      </c>
      <c r="F25" s="4" t="s">
        <v>120</v>
      </c>
      <c r="G25" s="4" t="s">
        <v>121</v>
      </c>
      <c r="H25" s="4" t="s">
        <v>122</v>
      </c>
      <c r="I25" s="3" t="s">
        <v>123</v>
      </c>
      <c r="J25" s="3" t="s">
        <v>124</v>
      </c>
      <c r="K25" s="3" t="s">
        <v>125</v>
      </c>
      <c r="L25" s="3" t="s">
        <v>126</v>
      </c>
      <c r="M25" s="3" t="s">
        <v>127</v>
      </c>
      <c r="N25" s="3" t="s">
        <v>21</v>
      </c>
      <c r="O25" s="3" t="s">
        <v>22</v>
      </c>
      <c r="P25" s="3">
        <v>8830</v>
      </c>
      <c r="Q25" s="3">
        <v>0</v>
      </c>
      <c r="R25" s="3">
        <v>2</v>
      </c>
      <c r="S25" s="13" t="s">
        <v>894</v>
      </c>
      <c r="T25" s="13" t="str">
        <f t="shared" si="0"/>
        <v>(11)</v>
      </c>
      <c r="U25" s="13" t="s">
        <v>954</v>
      </c>
      <c r="V25" s="11">
        <f t="shared" si="1"/>
        <v>4.5300113250283127</v>
      </c>
      <c r="W25" s="11">
        <f t="shared" si="2"/>
        <v>0.56625141562853909</v>
      </c>
    </row>
    <row r="26" spans="4:40" ht="27" thickBot="1" x14ac:dyDescent="0.35">
      <c r="D26" s="3">
        <v>1</v>
      </c>
      <c r="E26" s="3" t="s">
        <v>13</v>
      </c>
      <c r="F26" s="4" t="s">
        <v>128</v>
      </c>
      <c r="G26" s="4" t="s">
        <v>129</v>
      </c>
      <c r="H26" s="4" t="s">
        <v>130</v>
      </c>
      <c r="I26" s="3" t="s">
        <v>131</v>
      </c>
      <c r="J26" s="3" t="s">
        <v>132</v>
      </c>
      <c r="K26" s="3" t="s">
        <v>133</v>
      </c>
      <c r="L26" s="3" t="s">
        <v>134</v>
      </c>
      <c r="M26" s="3" t="s">
        <v>133</v>
      </c>
      <c r="N26" s="3" t="s">
        <v>21</v>
      </c>
      <c r="O26" s="3" t="s">
        <v>22</v>
      </c>
      <c r="P26" s="3">
        <v>3220</v>
      </c>
      <c r="Q26" s="3">
        <v>0</v>
      </c>
      <c r="R26" s="3">
        <v>2</v>
      </c>
      <c r="S26" s="13" t="s">
        <v>894</v>
      </c>
      <c r="T26" s="13" t="str">
        <f t="shared" si="0"/>
        <v>(11)</v>
      </c>
      <c r="U26" s="13" t="s">
        <v>955</v>
      </c>
      <c r="V26" s="11">
        <f t="shared" si="1"/>
        <v>12.422360248447205</v>
      </c>
      <c r="W26" s="11">
        <f t="shared" si="2"/>
        <v>1.5527950310559007</v>
      </c>
    </row>
    <row r="27" spans="4:40" ht="27" thickBot="1" x14ac:dyDescent="0.35">
      <c r="D27" s="3">
        <v>1</v>
      </c>
      <c r="E27" s="3" t="s">
        <v>13</v>
      </c>
      <c r="F27" s="4" t="s">
        <v>135</v>
      </c>
      <c r="G27" s="4" t="s">
        <v>136</v>
      </c>
      <c r="H27" s="4" t="s">
        <v>137</v>
      </c>
      <c r="I27" s="3" t="s">
        <v>138</v>
      </c>
      <c r="J27" s="3" t="s">
        <v>139</v>
      </c>
      <c r="K27" s="3" t="s">
        <v>140</v>
      </c>
      <c r="L27" s="3" t="s">
        <v>141</v>
      </c>
      <c r="M27" s="3" t="s">
        <v>142</v>
      </c>
      <c r="N27" s="3" t="s">
        <v>21</v>
      </c>
      <c r="O27" s="3" t="s">
        <v>22</v>
      </c>
      <c r="P27" s="3">
        <v>9810</v>
      </c>
      <c r="Q27" s="3">
        <v>0</v>
      </c>
      <c r="R27" s="3">
        <v>2</v>
      </c>
      <c r="S27" s="13" t="s">
        <v>894</v>
      </c>
      <c r="T27" s="13" t="str">
        <f t="shared" si="0"/>
        <v>(11)</v>
      </c>
      <c r="U27" s="13" t="s">
        <v>955</v>
      </c>
      <c r="V27" s="11">
        <f t="shared" si="1"/>
        <v>4.077471967380224</v>
      </c>
      <c r="W27" s="11">
        <f t="shared" si="2"/>
        <v>0.509683995922528</v>
      </c>
    </row>
    <row r="28" spans="4:40" ht="27" thickBot="1" x14ac:dyDescent="0.35">
      <c r="D28" s="3">
        <v>1</v>
      </c>
      <c r="E28" s="3" t="s">
        <v>13</v>
      </c>
      <c r="F28" s="4" t="s">
        <v>143</v>
      </c>
      <c r="G28" s="4" t="s">
        <v>144</v>
      </c>
      <c r="H28" s="4" t="s">
        <v>895</v>
      </c>
      <c r="I28" s="3" t="s">
        <v>145</v>
      </c>
      <c r="J28" s="3" t="s">
        <v>146</v>
      </c>
      <c r="K28" s="3" t="s">
        <v>147</v>
      </c>
      <c r="L28" s="3" t="s">
        <v>148</v>
      </c>
      <c r="M28" s="3" t="s">
        <v>147</v>
      </c>
      <c r="N28" s="3" t="s">
        <v>21</v>
      </c>
      <c r="O28" s="3" t="s">
        <v>22</v>
      </c>
      <c r="P28" s="3">
        <v>4.5</v>
      </c>
      <c r="Q28" s="3">
        <v>0</v>
      </c>
      <c r="R28" s="3">
        <v>2</v>
      </c>
      <c r="S28" s="13" t="s">
        <v>894</v>
      </c>
      <c r="T28" s="13" t="str">
        <f t="shared" si="0"/>
        <v>(11)</v>
      </c>
      <c r="U28" s="13" t="s">
        <v>956</v>
      </c>
      <c r="V28" s="11">
        <f t="shared" si="1"/>
        <v>8888.8888888888887</v>
      </c>
      <c r="W28" s="11">
        <f t="shared" si="2"/>
        <v>1111.1111111111111</v>
      </c>
      <c r="AA28" s="41" t="s">
        <v>397</v>
      </c>
      <c r="AB28">
        <v>13.214403700033037</v>
      </c>
    </row>
    <row r="29" spans="4:40" ht="15" thickBot="1" x14ac:dyDescent="0.35">
      <c r="D29" s="3">
        <v>1</v>
      </c>
      <c r="E29" s="3" t="s">
        <v>13</v>
      </c>
      <c r="F29" s="4" t="s">
        <v>149</v>
      </c>
      <c r="G29" s="4" t="s">
        <v>150</v>
      </c>
      <c r="H29" s="4" t="s">
        <v>151</v>
      </c>
      <c r="I29" s="3" t="s">
        <v>152</v>
      </c>
      <c r="J29" s="3" t="s">
        <v>153</v>
      </c>
      <c r="K29" s="3" t="s">
        <v>154</v>
      </c>
      <c r="L29" s="3" t="s">
        <v>155</v>
      </c>
      <c r="M29" s="3" t="s">
        <v>156</v>
      </c>
      <c r="N29" s="3" t="s">
        <v>21</v>
      </c>
      <c r="O29" s="3" t="s">
        <v>22</v>
      </c>
      <c r="P29" s="3">
        <v>10300</v>
      </c>
      <c r="Q29" s="3">
        <v>0</v>
      </c>
      <c r="R29" s="3">
        <v>2</v>
      </c>
      <c r="S29" s="13" t="s">
        <v>894</v>
      </c>
      <c r="T29" s="13" t="str">
        <f t="shared" si="0"/>
        <v>(11)</v>
      </c>
      <c r="U29" s="13" t="s">
        <v>954</v>
      </c>
      <c r="V29" s="11">
        <f t="shared" si="1"/>
        <v>3.883495145631068</v>
      </c>
      <c r="W29" s="11">
        <f t="shared" si="2"/>
        <v>0.4854368932038835</v>
      </c>
    </row>
    <row r="30" spans="4:40" ht="66.599999999999994" thickBot="1" x14ac:dyDescent="0.35">
      <c r="D30" s="3">
        <v>1</v>
      </c>
      <c r="E30" s="3" t="s">
        <v>13</v>
      </c>
      <c r="F30" s="4" t="s">
        <v>157</v>
      </c>
      <c r="G30" s="4" t="s">
        <v>158</v>
      </c>
      <c r="H30" s="4" t="s">
        <v>159</v>
      </c>
      <c r="I30" s="3" t="s">
        <v>160</v>
      </c>
      <c r="J30" s="3" t="s">
        <v>161</v>
      </c>
      <c r="K30" s="3" t="s">
        <v>55</v>
      </c>
      <c r="L30" s="3" t="s">
        <v>162</v>
      </c>
      <c r="M30" s="3" t="s">
        <v>163</v>
      </c>
      <c r="N30" s="3" t="s">
        <v>21</v>
      </c>
      <c r="O30" s="3" t="s">
        <v>22</v>
      </c>
      <c r="P30" s="3">
        <v>8077</v>
      </c>
      <c r="Q30" s="3">
        <v>0.74</v>
      </c>
      <c r="R30" s="3">
        <v>2</v>
      </c>
      <c r="S30" s="13" t="s">
        <v>896</v>
      </c>
      <c r="T30" s="13" t="str">
        <f t="shared" si="0"/>
        <v>(10;11)</v>
      </c>
      <c r="U30" s="13" t="s">
        <v>960</v>
      </c>
      <c r="V30" s="11">
        <f t="shared" si="1"/>
        <v>4.9523337872972641</v>
      </c>
      <c r="W30" s="11">
        <f t="shared" si="2"/>
        <v>0.61904172341215802</v>
      </c>
      <c r="Y30" s="36"/>
      <c r="Z30" s="36"/>
      <c r="AA30" s="36" t="s">
        <v>422</v>
      </c>
      <c r="AB30" s="36">
        <v>15.203344735841885</v>
      </c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</row>
    <row r="31" spans="4:40" ht="66.599999999999994" thickBot="1" x14ac:dyDescent="0.35">
      <c r="D31" s="3">
        <v>1</v>
      </c>
      <c r="E31" s="3" t="s">
        <v>13</v>
      </c>
      <c r="F31" s="4" t="s">
        <v>164</v>
      </c>
      <c r="G31" s="4" t="s">
        <v>165</v>
      </c>
      <c r="H31" s="4" t="s">
        <v>166</v>
      </c>
      <c r="I31" s="3" t="s">
        <v>167</v>
      </c>
      <c r="J31" s="3" t="s">
        <v>168</v>
      </c>
      <c r="K31" s="3" t="s">
        <v>169</v>
      </c>
      <c r="L31" s="3" t="s">
        <v>170</v>
      </c>
      <c r="M31" s="3" t="s">
        <v>119</v>
      </c>
      <c r="N31" s="3" t="s">
        <v>21</v>
      </c>
      <c r="O31" s="3" t="s">
        <v>22</v>
      </c>
      <c r="P31" s="3">
        <v>4083</v>
      </c>
      <c r="Q31" s="3">
        <v>0.28999999999999998</v>
      </c>
      <c r="R31" s="3">
        <v>2</v>
      </c>
      <c r="S31" s="13" t="s">
        <v>896</v>
      </c>
      <c r="T31" s="13" t="str">
        <f t="shared" si="0"/>
        <v>(10;11)</v>
      </c>
      <c r="U31" s="13" t="s">
        <v>960</v>
      </c>
      <c r="V31" s="11">
        <f t="shared" si="1"/>
        <v>9.7967180994366885</v>
      </c>
      <c r="W31" s="11">
        <f t="shared" si="2"/>
        <v>1.2245897624295861</v>
      </c>
      <c r="Y31" s="36"/>
      <c r="Z31" s="36"/>
      <c r="AA31" s="36" t="s">
        <v>429</v>
      </c>
      <c r="AB31" s="36">
        <v>12.539184952978056</v>
      </c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</row>
    <row r="32" spans="4:40" ht="66.599999999999994" thickBot="1" x14ac:dyDescent="0.35">
      <c r="D32" s="3">
        <v>1</v>
      </c>
      <c r="E32" s="3" t="s">
        <v>13</v>
      </c>
      <c r="F32" s="4" t="s">
        <v>172</v>
      </c>
      <c r="G32" s="4" t="s">
        <v>173</v>
      </c>
      <c r="H32" s="4" t="s">
        <v>174</v>
      </c>
      <c r="I32" s="3">
        <v>112</v>
      </c>
      <c r="J32" s="3" t="s">
        <v>175</v>
      </c>
      <c r="K32" s="3" t="s">
        <v>176</v>
      </c>
      <c r="L32" s="3" t="s">
        <v>177</v>
      </c>
      <c r="M32" s="3" t="s">
        <v>178</v>
      </c>
      <c r="N32" s="3" t="s">
        <v>21</v>
      </c>
      <c r="O32" s="3" t="s">
        <v>22</v>
      </c>
      <c r="P32" s="3">
        <v>4657</v>
      </c>
      <c r="Q32" s="3">
        <v>0.33</v>
      </c>
      <c r="R32" s="3">
        <v>2</v>
      </c>
      <c r="S32" s="13" t="s">
        <v>896</v>
      </c>
      <c r="T32" s="13" t="str">
        <f t="shared" si="0"/>
        <v>(10;11)</v>
      </c>
      <c r="U32" s="13" t="s">
        <v>960</v>
      </c>
      <c r="V32" s="11">
        <f t="shared" si="1"/>
        <v>8.5892205282370622</v>
      </c>
      <c r="W32" s="11">
        <f t="shared" si="2"/>
        <v>1.0736525660296328</v>
      </c>
      <c r="Y32" s="36"/>
      <c r="Z32" s="36"/>
      <c r="AA32" s="36" t="s">
        <v>434</v>
      </c>
      <c r="AB32" s="36">
        <v>12.726694241170856</v>
      </c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</row>
    <row r="33" spans="4:40" ht="66.599999999999994" thickBot="1" x14ac:dyDescent="0.35">
      <c r="D33" s="3">
        <v>1</v>
      </c>
      <c r="E33" s="3" t="s">
        <v>13</v>
      </c>
      <c r="F33" s="4" t="s">
        <v>179</v>
      </c>
      <c r="G33" s="4" t="s">
        <v>180</v>
      </c>
      <c r="H33" s="4" t="s">
        <v>181</v>
      </c>
      <c r="I33" s="3" t="s">
        <v>182</v>
      </c>
      <c r="J33" s="3" t="s">
        <v>183</v>
      </c>
      <c r="K33" s="3" t="s">
        <v>184</v>
      </c>
      <c r="L33" s="3" t="s">
        <v>185</v>
      </c>
      <c r="M33" s="3" t="s">
        <v>21</v>
      </c>
      <c r="N33" s="3" t="s">
        <v>21</v>
      </c>
      <c r="O33" s="3" t="s">
        <v>21</v>
      </c>
      <c r="P33" s="3">
        <v>14560</v>
      </c>
      <c r="Q33" s="3">
        <v>0.6</v>
      </c>
      <c r="R33" s="3">
        <v>2</v>
      </c>
      <c r="S33" s="13" t="s">
        <v>896</v>
      </c>
      <c r="T33" s="13" t="str">
        <f t="shared" si="0"/>
        <v>(10;11)</v>
      </c>
      <c r="U33" s="13" t="s">
        <v>960</v>
      </c>
      <c r="V33" s="11">
        <f t="shared" si="1"/>
        <v>2.7472527472527473</v>
      </c>
      <c r="W33" s="11">
        <f t="shared" si="2"/>
        <v>0.34340659340659341</v>
      </c>
      <c r="Y33" s="36"/>
      <c r="Z33" s="36"/>
      <c r="AA33" s="36" t="s">
        <v>440</v>
      </c>
      <c r="AB33" s="36">
        <v>15.835312747426762</v>
      </c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</row>
    <row r="34" spans="4:40" ht="66.599999999999994" thickBot="1" x14ac:dyDescent="0.35">
      <c r="D34" s="3">
        <v>1</v>
      </c>
      <c r="E34" s="3" t="s">
        <v>13</v>
      </c>
      <c r="F34" s="4" t="s">
        <v>186</v>
      </c>
      <c r="G34" s="4" t="s">
        <v>187</v>
      </c>
      <c r="H34" s="4" t="s">
        <v>188</v>
      </c>
      <c r="I34" s="3" t="s">
        <v>189</v>
      </c>
      <c r="J34" s="3" t="s">
        <v>190</v>
      </c>
      <c r="K34" s="3" t="s">
        <v>176</v>
      </c>
      <c r="L34" s="3" t="s">
        <v>191</v>
      </c>
      <c r="M34" s="3" t="s">
        <v>176</v>
      </c>
      <c r="N34" s="3" t="s">
        <v>21</v>
      </c>
      <c r="O34" s="3" t="s">
        <v>22</v>
      </c>
      <c r="P34" s="3">
        <v>4143</v>
      </c>
      <c r="Q34" s="3">
        <v>0.31</v>
      </c>
      <c r="R34" s="3">
        <v>2</v>
      </c>
      <c r="S34" s="13" t="s">
        <v>896</v>
      </c>
      <c r="T34" s="13" t="str">
        <f t="shared" si="0"/>
        <v>(10;11)</v>
      </c>
      <c r="U34" s="13" t="s">
        <v>960</v>
      </c>
      <c r="V34" s="11">
        <f t="shared" si="1"/>
        <v>9.6548394882935078</v>
      </c>
      <c r="W34" s="11">
        <f t="shared" si="2"/>
        <v>1.2068549360366885</v>
      </c>
      <c r="Y34" s="36"/>
      <c r="Z34" s="36"/>
      <c r="AA34" s="36" t="s">
        <v>446</v>
      </c>
      <c r="AB34" s="36">
        <v>12.965964343598054</v>
      </c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</row>
    <row r="35" spans="4:40" ht="27" thickBot="1" x14ac:dyDescent="0.35">
      <c r="D35" s="3">
        <v>1</v>
      </c>
      <c r="E35" s="3" t="s">
        <v>13</v>
      </c>
      <c r="F35" s="4" t="s">
        <v>193</v>
      </c>
      <c r="G35" s="4" t="s">
        <v>194</v>
      </c>
      <c r="H35" s="4" t="s">
        <v>195</v>
      </c>
      <c r="I35" s="3" t="s">
        <v>196</v>
      </c>
      <c r="J35" s="3" t="s">
        <v>197</v>
      </c>
      <c r="K35" s="3" t="s">
        <v>198</v>
      </c>
      <c r="L35" s="3" t="s">
        <v>199</v>
      </c>
      <c r="M35" s="3" t="s">
        <v>198</v>
      </c>
      <c r="N35" s="3" t="s">
        <v>21</v>
      </c>
      <c r="O35" s="3" t="s">
        <v>22</v>
      </c>
      <c r="P35" s="3">
        <v>3985</v>
      </c>
      <c r="Q35" s="3">
        <v>0</v>
      </c>
      <c r="R35" s="3">
        <v>2</v>
      </c>
      <c r="S35" s="13" t="s">
        <v>894</v>
      </c>
      <c r="T35" s="13" t="str">
        <f t="shared" si="0"/>
        <v>(11)</v>
      </c>
      <c r="U35" s="13" t="s">
        <v>955</v>
      </c>
      <c r="V35" s="11">
        <f t="shared" si="1"/>
        <v>10.037641154328734</v>
      </c>
      <c r="W35" s="11">
        <f t="shared" si="2"/>
        <v>1.2547051442910917</v>
      </c>
    </row>
    <row r="36" spans="4:40" ht="15" thickBot="1" x14ac:dyDescent="0.35">
      <c r="D36" s="3">
        <v>1</v>
      </c>
      <c r="E36" s="3" t="s">
        <v>13</v>
      </c>
      <c r="F36" s="4" t="s">
        <v>200</v>
      </c>
      <c r="G36" s="4" t="s">
        <v>201</v>
      </c>
      <c r="H36" s="4" t="s">
        <v>202</v>
      </c>
      <c r="I36" s="3" t="s">
        <v>203</v>
      </c>
      <c r="J36" s="3" t="s">
        <v>204</v>
      </c>
      <c r="K36" s="3" t="s">
        <v>205</v>
      </c>
      <c r="L36" s="3" t="s">
        <v>206</v>
      </c>
      <c r="M36" s="3" t="s">
        <v>205</v>
      </c>
      <c r="N36" s="3" t="s">
        <v>21</v>
      </c>
      <c r="O36" s="3" t="s">
        <v>22</v>
      </c>
      <c r="P36" s="3">
        <v>13210</v>
      </c>
      <c r="Q36" s="3">
        <v>0</v>
      </c>
      <c r="R36" s="3">
        <v>2</v>
      </c>
      <c r="S36" s="13" t="s">
        <v>894</v>
      </c>
      <c r="T36" s="13" t="str">
        <f t="shared" si="0"/>
        <v>(11)</v>
      </c>
      <c r="U36" s="13" t="s">
        <v>957</v>
      </c>
      <c r="V36" s="11">
        <f t="shared" si="1"/>
        <v>3.0280090840272522</v>
      </c>
      <c r="W36" s="11">
        <f t="shared" si="2"/>
        <v>0.37850113550340653</v>
      </c>
    </row>
    <row r="37" spans="4:40" ht="15" thickBot="1" x14ac:dyDescent="0.35">
      <c r="D37" s="3">
        <v>1</v>
      </c>
      <c r="E37" s="3" t="s">
        <v>13</v>
      </c>
      <c r="F37" s="4" t="s">
        <v>207</v>
      </c>
      <c r="G37" s="4" t="s">
        <v>208</v>
      </c>
      <c r="H37" s="4" t="s">
        <v>209</v>
      </c>
      <c r="I37" s="3" t="s">
        <v>210</v>
      </c>
      <c r="J37" s="3" t="s">
        <v>211</v>
      </c>
      <c r="K37" s="3" t="s">
        <v>117</v>
      </c>
      <c r="L37" s="3" t="s">
        <v>212</v>
      </c>
      <c r="M37" s="3" t="s">
        <v>36</v>
      </c>
      <c r="N37" s="3" t="s">
        <v>21</v>
      </c>
      <c r="O37" s="3" t="s">
        <v>22</v>
      </c>
      <c r="P37" s="3">
        <v>13400</v>
      </c>
      <c r="Q37" s="3">
        <v>0</v>
      </c>
      <c r="R37" s="3">
        <v>2</v>
      </c>
      <c r="S37" s="13" t="s">
        <v>894</v>
      </c>
      <c r="T37" s="13" t="str">
        <f t="shared" si="0"/>
        <v>(11)</v>
      </c>
      <c r="U37" s="13" t="s">
        <v>957</v>
      </c>
      <c r="V37" s="11">
        <f t="shared" si="1"/>
        <v>2.9850746268656718</v>
      </c>
      <c r="W37" s="11">
        <f t="shared" si="2"/>
        <v>0.37313432835820898</v>
      </c>
    </row>
    <row r="38" spans="4:40" ht="66.599999999999994" thickBot="1" x14ac:dyDescent="0.35">
      <c r="D38" s="3">
        <v>1</v>
      </c>
      <c r="E38" s="3" t="s">
        <v>13</v>
      </c>
      <c r="F38" s="4" t="s">
        <v>213</v>
      </c>
      <c r="G38" s="4" t="s">
        <v>214</v>
      </c>
      <c r="H38" s="4" t="s">
        <v>215</v>
      </c>
      <c r="I38" s="3">
        <v>124</v>
      </c>
      <c r="J38" s="3" t="s">
        <v>216</v>
      </c>
      <c r="K38" s="3" t="s">
        <v>217</v>
      </c>
      <c r="L38" s="3" t="s">
        <v>218</v>
      </c>
      <c r="M38" s="3" t="s">
        <v>169</v>
      </c>
      <c r="N38" s="3" t="s">
        <v>21</v>
      </c>
      <c r="O38" s="3" t="s">
        <v>22</v>
      </c>
      <c r="P38" s="3">
        <v>5741</v>
      </c>
      <c r="Q38" s="3">
        <v>2.4E-2</v>
      </c>
      <c r="R38" s="3">
        <v>2</v>
      </c>
      <c r="S38" s="13" t="s">
        <v>896</v>
      </c>
      <c r="T38" s="13" t="str">
        <f t="shared" si="0"/>
        <v>(10;11)</v>
      </c>
      <c r="U38" s="13" t="s">
        <v>960</v>
      </c>
      <c r="V38" s="11">
        <f t="shared" si="1"/>
        <v>6.9674272774777917</v>
      </c>
      <c r="W38" s="11">
        <f t="shared" si="2"/>
        <v>0.87092840968472396</v>
      </c>
      <c r="Y38" s="36"/>
      <c r="Z38" s="36"/>
      <c r="AA38" s="36" t="s">
        <v>499</v>
      </c>
      <c r="AB38" s="36">
        <v>12.326656394453005</v>
      </c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</row>
    <row r="39" spans="4:40" ht="26.4" customHeight="1" thickBot="1" x14ac:dyDescent="0.35">
      <c r="D39" s="3">
        <v>1</v>
      </c>
      <c r="E39" s="3" t="s">
        <v>13</v>
      </c>
      <c r="F39" s="4" t="s">
        <v>858</v>
      </c>
      <c r="G39" s="4" t="s">
        <v>219</v>
      </c>
      <c r="H39" s="4" t="s">
        <v>220</v>
      </c>
      <c r="I39" s="3" t="s">
        <v>221</v>
      </c>
      <c r="J39" s="5">
        <v>4256</v>
      </c>
      <c r="K39" s="3" t="s">
        <v>222</v>
      </c>
      <c r="L39" s="3" t="s">
        <v>223</v>
      </c>
      <c r="M39" s="3" t="s">
        <v>222</v>
      </c>
      <c r="N39" s="3" t="s">
        <v>21</v>
      </c>
      <c r="O39" s="3" t="s">
        <v>22</v>
      </c>
      <c r="P39" s="3">
        <v>631.4</v>
      </c>
      <c r="Q39" s="3">
        <v>0</v>
      </c>
      <c r="R39" s="3">
        <v>2</v>
      </c>
      <c r="S39" s="13" t="s">
        <v>894</v>
      </c>
      <c r="T39" s="13" t="str">
        <f t="shared" si="0"/>
        <v>(11)</v>
      </c>
      <c r="U39" s="13" t="s">
        <v>958</v>
      </c>
      <c r="V39" s="11">
        <f t="shared" si="1"/>
        <v>63.351282863477991</v>
      </c>
      <c r="W39" s="11">
        <f t="shared" si="2"/>
        <v>7.9189103579347488</v>
      </c>
      <c r="AA39" s="41" t="s">
        <v>588</v>
      </c>
      <c r="AB39">
        <v>8.9485458612975393</v>
      </c>
    </row>
    <row r="40" spans="4:40" ht="53.4" thickBot="1" x14ac:dyDescent="0.35">
      <c r="D40" s="3">
        <v>1</v>
      </c>
      <c r="E40" s="3" t="s">
        <v>13</v>
      </c>
      <c r="F40" s="4" t="s">
        <v>224</v>
      </c>
      <c r="G40" s="4" t="s">
        <v>225</v>
      </c>
      <c r="H40" s="4" t="s">
        <v>226</v>
      </c>
      <c r="I40" s="3">
        <v>18</v>
      </c>
      <c r="J40" s="3"/>
      <c r="K40" s="3" t="s">
        <v>21</v>
      </c>
      <c r="L40" s="3">
        <v>100</v>
      </c>
      <c r="M40" s="3" t="s">
        <v>76</v>
      </c>
      <c r="N40" s="3" t="s">
        <v>76</v>
      </c>
      <c r="O40" s="3" t="s">
        <v>22</v>
      </c>
      <c r="P40" s="3">
        <v>0</v>
      </c>
      <c r="Q40" s="3">
        <v>0</v>
      </c>
      <c r="R40" s="3">
        <v>2</v>
      </c>
      <c r="S40" s="13" t="s">
        <v>897</v>
      </c>
      <c r="T40" s="13" t="e">
        <f t="shared" si="0"/>
        <v>#VALUE!</v>
      </c>
      <c r="U40" s="13" t="s">
        <v>959</v>
      </c>
      <c r="V40" s="11" t="e">
        <f t="shared" si="1"/>
        <v>#DIV/0!</v>
      </c>
      <c r="W40" s="11" t="e">
        <f t="shared" si="2"/>
        <v>#DIV/0!</v>
      </c>
      <c r="AA40" s="41" t="s">
        <v>670</v>
      </c>
      <c r="AB40" t="e">
        <v>#VALUE!</v>
      </c>
    </row>
    <row r="41" spans="4:40" ht="53.4" thickBot="1" x14ac:dyDescent="0.35">
      <c r="D41" s="3">
        <v>1</v>
      </c>
      <c r="E41" s="3" t="s">
        <v>13</v>
      </c>
      <c r="F41" s="4" t="s">
        <v>227</v>
      </c>
      <c r="G41" s="4" t="s">
        <v>228</v>
      </c>
      <c r="H41" s="4" t="s">
        <v>229</v>
      </c>
      <c r="I41" s="3" t="s">
        <v>230</v>
      </c>
      <c r="J41" s="3" t="s">
        <v>231</v>
      </c>
      <c r="K41" s="3" t="s">
        <v>232</v>
      </c>
      <c r="L41" s="3" t="s">
        <v>96</v>
      </c>
      <c r="M41" s="3" t="s">
        <v>233</v>
      </c>
      <c r="N41" s="3" t="s">
        <v>21</v>
      </c>
      <c r="O41" s="3" t="s">
        <v>22</v>
      </c>
      <c r="P41" s="3">
        <v>1</v>
      </c>
      <c r="Q41" s="3">
        <v>0</v>
      </c>
      <c r="R41" s="3">
        <v>2</v>
      </c>
      <c r="S41" s="13" t="s">
        <v>897</v>
      </c>
      <c r="T41" s="13" t="e">
        <f t="shared" si="0"/>
        <v>#VALUE!</v>
      </c>
      <c r="U41" s="13" t="s">
        <v>959</v>
      </c>
      <c r="V41" s="11">
        <f t="shared" si="1"/>
        <v>40000</v>
      </c>
      <c r="W41" s="11">
        <f t="shared" si="2"/>
        <v>5000</v>
      </c>
      <c r="AA41" s="41" t="s">
        <v>707</v>
      </c>
      <c r="AB41">
        <v>13.481631277384563</v>
      </c>
    </row>
    <row r="42" spans="4:40" ht="66.599999999999994" thickBot="1" x14ac:dyDescent="0.35">
      <c r="D42" s="3">
        <v>1</v>
      </c>
      <c r="E42" s="3" t="s">
        <v>234</v>
      </c>
      <c r="F42" s="4" t="s">
        <v>235</v>
      </c>
      <c r="G42" s="4" t="s">
        <v>236</v>
      </c>
      <c r="H42" s="4" t="s">
        <v>237</v>
      </c>
      <c r="I42" s="3" t="s">
        <v>238</v>
      </c>
      <c r="J42" s="3" t="s">
        <v>239</v>
      </c>
      <c r="K42" s="3" t="s">
        <v>19</v>
      </c>
      <c r="L42" s="3" t="s">
        <v>240</v>
      </c>
      <c r="M42" s="3" t="s">
        <v>241</v>
      </c>
      <c r="N42" s="3">
        <v>681</v>
      </c>
      <c r="O42" s="3" t="s">
        <v>22</v>
      </c>
      <c r="P42" s="3">
        <v>1182</v>
      </c>
      <c r="Q42" s="3">
        <v>3.6999999999999998E-2</v>
      </c>
      <c r="R42" s="3">
        <v>2</v>
      </c>
      <c r="S42" s="13" t="s">
        <v>896</v>
      </c>
      <c r="T42" s="13" t="str">
        <f t="shared" si="0"/>
        <v>(10;11)</v>
      </c>
      <c r="U42" s="13" t="s">
        <v>960</v>
      </c>
      <c r="V42" s="11">
        <f t="shared" si="1"/>
        <v>33.840947546531304</v>
      </c>
      <c r="W42" s="11">
        <f t="shared" si="2"/>
        <v>4.230118443316413</v>
      </c>
      <c r="Y42" s="36"/>
      <c r="Z42" s="36"/>
      <c r="AA42" s="36" t="s">
        <v>510</v>
      </c>
      <c r="AB42" s="36">
        <v>15.515301966564525</v>
      </c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</row>
    <row r="43" spans="4:40" ht="66.599999999999994" thickBot="1" x14ac:dyDescent="0.35">
      <c r="D43" s="3">
        <v>1</v>
      </c>
      <c r="E43" s="3" t="s">
        <v>234</v>
      </c>
      <c r="F43" s="4" t="s">
        <v>242</v>
      </c>
      <c r="G43" s="4" t="s">
        <v>243</v>
      </c>
      <c r="H43" s="4" t="s">
        <v>244</v>
      </c>
      <c r="I43" s="3" t="s">
        <v>245</v>
      </c>
      <c r="J43" s="3" t="s">
        <v>246</v>
      </c>
      <c r="K43" s="3" t="s">
        <v>142</v>
      </c>
      <c r="L43" s="3" t="s">
        <v>247</v>
      </c>
      <c r="M43" s="3" t="s">
        <v>102</v>
      </c>
      <c r="N43" s="3">
        <v>685</v>
      </c>
      <c r="O43" s="3" t="s">
        <v>22</v>
      </c>
      <c r="P43" s="3">
        <v>1288</v>
      </c>
      <c r="Q43" s="3">
        <v>0.04</v>
      </c>
      <c r="R43" s="3">
        <v>2</v>
      </c>
      <c r="S43" s="13" t="s">
        <v>896</v>
      </c>
      <c r="T43" s="13" t="str">
        <f t="shared" si="0"/>
        <v>(10;11)</v>
      </c>
      <c r="U43" s="13" t="s">
        <v>960</v>
      </c>
      <c r="V43" s="11">
        <f t="shared" si="1"/>
        <v>31.055900621118013</v>
      </c>
      <c r="W43" s="11">
        <f t="shared" si="2"/>
        <v>3.8819875776397517</v>
      </c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</row>
    <row r="44" spans="4:40" ht="66.599999999999994" thickBot="1" x14ac:dyDescent="0.35">
      <c r="D44" s="3">
        <v>1</v>
      </c>
      <c r="E44" s="3" t="s">
        <v>234</v>
      </c>
      <c r="F44" s="4" t="s">
        <v>249</v>
      </c>
      <c r="G44" s="4" t="s">
        <v>250</v>
      </c>
      <c r="H44" s="4" t="s">
        <v>251</v>
      </c>
      <c r="I44" s="3">
        <v>101</v>
      </c>
      <c r="J44" s="3" t="s">
        <v>252</v>
      </c>
      <c r="K44" s="3" t="s">
        <v>253</v>
      </c>
      <c r="L44" s="3" t="s">
        <v>254</v>
      </c>
      <c r="M44" s="3" t="s">
        <v>255</v>
      </c>
      <c r="N44" s="3" t="s">
        <v>21</v>
      </c>
      <c r="O44" s="3" t="s">
        <v>22</v>
      </c>
      <c r="P44" s="3">
        <v>932.6</v>
      </c>
      <c r="Q44" s="3">
        <v>0.03</v>
      </c>
      <c r="R44" s="3">
        <v>2</v>
      </c>
      <c r="S44" s="13" t="s">
        <v>896</v>
      </c>
      <c r="T44" s="13" t="str">
        <f t="shared" si="0"/>
        <v>(10;11)</v>
      </c>
      <c r="U44" s="13" t="s">
        <v>960</v>
      </c>
      <c r="V44" s="11">
        <f t="shared" si="1"/>
        <v>42.890842805061119</v>
      </c>
      <c r="W44" s="11">
        <f t="shared" si="2"/>
        <v>5.3613553506326399</v>
      </c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</row>
    <row r="45" spans="4:40" ht="66.599999999999994" thickBot="1" x14ac:dyDescent="0.35">
      <c r="D45" s="3">
        <v>1</v>
      </c>
      <c r="E45" s="3" t="s">
        <v>234</v>
      </c>
      <c r="F45" s="4" t="s">
        <v>256</v>
      </c>
      <c r="G45" s="4" t="s">
        <v>257</v>
      </c>
      <c r="H45" s="4" t="s">
        <v>258</v>
      </c>
      <c r="I45" s="3" t="s">
        <v>259</v>
      </c>
      <c r="J45" s="3" t="s">
        <v>260</v>
      </c>
      <c r="K45" s="3" t="s">
        <v>178</v>
      </c>
      <c r="L45" s="3" t="s">
        <v>261</v>
      </c>
      <c r="M45" s="3" t="s">
        <v>262</v>
      </c>
      <c r="N45" s="3">
        <v>723</v>
      </c>
      <c r="O45" s="3" t="s">
        <v>22</v>
      </c>
      <c r="P45" s="3">
        <v>2788</v>
      </c>
      <c r="Q45" s="3">
        <v>2.1000000000000001E-2</v>
      </c>
      <c r="R45" s="3">
        <v>2</v>
      </c>
      <c r="S45" s="13" t="s">
        <v>896</v>
      </c>
      <c r="T45" s="13" t="str">
        <f t="shared" si="0"/>
        <v>(10;11)</v>
      </c>
      <c r="U45" s="13" t="s">
        <v>960</v>
      </c>
      <c r="V45" s="11">
        <f t="shared" si="1"/>
        <v>14.347202295552368</v>
      </c>
      <c r="W45" s="11">
        <f t="shared" si="2"/>
        <v>1.793400286944046</v>
      </c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</row>
    <row r="46" spans="4:40" ht="66.599999999999994" thickBot="1" x14ac:dyDescent="0.35">
      <c r="D46" s="3">
        <v>1</v>
      </c>
      <c r="E46" s="3" t="s">
        <v>234</v>
      </c>
      <c r="F46" s="4" t="s">
        <v>263</v>
      </c>
      <c r="G46" s="4" t="s">
        <v>264</v>
      </c>
      <c r="H46" s="4" t="s">
        <v>258</v>
      </c>
      <c r="I46" s="3" t="s">
        <v>265</v>
      </c>
      <c r="J46" s="3" t="s">
        <v>266</v>
      </c>
      <c r="K46" s="3" t="s">
        <v>267</v>
      </c>
      <c r="L46" s="3" t="s">
        <v>268</v>
      </c>
      <c r="M46" s="3" t="s">
        <v>253</v>
      </c>
      <c r="N46" s="3">
        <v>641</v>
      </c>
      <c r="O46" s="3" t="s">
        <v>22</v>
      </c>
      <c r="P46" s="3">
        <v>2416</v>
      </c>
      <c r="Q46" s="3">
        <v>3.3000000000000002E-2</v>
      </c>
      <c r="R46" s="3">
        <v>2</v>
      </c>
      <c r="S46" s="13" t="s">
        <v>896</v>
      </c>
      <c r="T46" s="13" t="str">
        <f t="shared" si="0"/>
        <v>(10;11)</v>
      </c>
      <c r="U46" s="13" t="s">
        <v>960</v>
      </c>
      <c r="V46" s="11">
        <f t="shared" si="1"/>
        <v>16.556291390728475</v>
      </c>
      <c r="W46" s="11">
        <f t="shared" si="2"/>
        <v>2.0695364238410594</v>
      </c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</row>
    <row r="47" spans="4:40" ht="66.599999999999994" thickBot="1" x14ac:dyDescent="0.35">
      <c r="D47" s="3">
        <v>1</v>
      </c>
      <c r="E47" s="3" t="s">
        <v>234</v>
      </c>
      <c r="F47" s="4" t="s">
        <v>269</v>
      </c>
      <c r="G47" s="4" t="s">
        <v>270</v>
      </c>
      <c r="H47" s="4" t="s">
        <v>271</v>
      </c>
      <c r="I47" s="3">
        <v>92</v>
      </c>
      <c r="J47" s="3" t="s">
        <v>272</v>
      </c>
      <c r="K47" s="3" t="s">
        <v>178</v>
      </c>
      <c r="L47" s="3" t="s">
        <v>273</v>
      </c>
      <c r="M47" s="3" t="s">
        <v>253</v>
      </c>
      <c r="N47" s="3" t="s">
        <v>21</v>
      </c>
      <c r="O47" s="3" t="s">
        <v>274</v>
      </c>
      <c r="P47" s="3">
        <v>3124</v>
      </c>
      <c r="Q47" s="3">
        <v>4.1000000000000002E-2</v>
      </c>
      <c r="R47" s="3">
        <v>2</v>
      </c>
      <c r="S47" s="13" t="s">
        <v>896</v>
      </c>
      <c r="T47" s="13" t="str">
        <f t="shared" si="0"/>
        <v>(10;11)</v>
      </c>
      <c r="U47" s="13" t="s">
        <v>960</v>
      </c>
      <c r="V47" s="11">
        <f t="shared" si="1"/>
        <v>12.804097311139564</v>
      </c>
      <c r="W47" s="11">
        <f t="shared" si="2"/>
        <v>1.6005121638924455</v>
      </c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</row>
    <row r="48" spans="4:40" ht="66.599999999999994" thickBot="1" x14ac:dyDescent="0.35">
      <c r="D48" s="3">
        <v>1</v>
      </c>
      <c r="E48" s="3" t="s">
        <v>234</v>
      </c>
      <c r="F48" s="4" t="s">
        <v>275</v>
      </c>
      <c r="G48" s="4" t="s">
        <v>276</v>
      </c>
      <c r="H48" s="4" t="s">
        <v>271</v>
      </c>
      <c r="I48" s="3" t="s">
        <v>277</v>
      </c>
      <c r="J48" s="3" t="s">
        <v>278</v>
      </c>
      <c r="K48" s="3" t="s">
        <v>279</v>
      </c>
      <c r="L48" s="3" t="s">
        <v>280</v>
      </c>
      <c r="M48" s="3" t="s">
        <v>171</v>
      </c>
      <c r="N48" s="3" t="s">
        <v>21</v>
      </c>
      <c r="O48" s="3" t="s">
        <v>22</v>
      </c>
      <c r="P48" s="3">
        <v>4457</v>
      </c>
      <c r="Q48" s="3">
        <v>3.1E-2</v>
      </c>
      <c r="R48" s="3">
        <v>2</v>
      </c>
      <c r="S48" s="13" t="s">
        <v>896</v>
      </c>
      <c r="T48" s="13" t="str">
        <f t="shared" si="0"/>
        <v>(10;11)</v>
      </c>
      <c r="U48" s="13" t="s">
        <v>960</v>
      </c>
      <c r="V48" s="11">
        <f t="shared" si="1"/>
        <v>8.9746466232892086</v>
      </c>
      <c r="W48" s="11">
        <f t="shared" si="2"/>
        <v>1.1218308279111511</v>
      </c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</row>
    <row r="49" spans="4:40" ht="40.200000000000003" thickBot="1" x14ac:dyDescent="0.35">
      <c r="D49" s="3">
        <v>1</v>
      </c>
      <c r="E49" s="3" t="s">
        <v>281</v>
      </c>
      <c r="F49" s="4" t="s">
        <v>282</v>
      </c>
      <c r="G49" s="4" t="s">
        <v>283</v>
      </c>
      <c r="H49" s="4" t="s">
        <v>284</v>
      </c>
      <c r="I49" s="3" t="s">
        <v>285</v>
      </c>
      <c r="J49" s="3" t="s">
        <v>286</v>
      </c>
      <c r="K49" s="3" t="s">
        <v>287</v>
      </c>
      <c r="L49" s="3" t="s">
        <v>288</v>
      </c>
      <c r="M49" s="3" t="s">
        <v>287</v>
      </c>
      <c r="N49" s="3">
        <v>728</v>
      </c>
      <c r="O49" s="3" t="s">
        <v>22</v>
      </c>
      <c r="P49" s="3">
        <v>3922</v>
      </c>
      <c r="Q49" s="3">
        <v>0</v>
      </c>
      <c r="R49" s="3">
        <v>2</v>
      </c>
      <c r="S49" s="13" t="s">
        <v>894</v>
      </c>
      <c r="T49" s="13" t="str">
        <f t="shared" si="0"/>
        <v>(11)</v>
      </c>
      <c r="U49" s="13" t="s">
        <v>955</v>
      </c>
      <c r="V49" s="11">
        <f t="shared" si="1"/>
        <v>10.198878123406425</v>
      </c>
      <c r="W49" s="11">
        <f t="shared" si="2"/>
        <v>1.2748597654258031</v>
      </c>
    </row>
    <row r="50" spans="4:40" ht="66.599999999999994" thickBot="1" x14ac:dyDescent="0.35">
      <c r="D50" s="3">
        <v>1</v>
      </c>
      <c r="E50" s="3" t="s">
        <v>281</v>
      </c>
      <c r="F50" s="4" t="s">
        <v>289</v>
      </c>
      <c r="G50" s="4" t="s">
        <v>290</v>
      </c>
      <c r="H50" s="4" t="s">
        <v>291</v>
      </c>
      <c r="I50" s="3" t="s">
        <v>292</v>
      </c>
      <c r="J50" s="3" t="s">
        <v>293</v>
      </c>
      <c r="K50" s="3" t="s">
        <v>21</v>
      </c>
      <c r="L50" s="3" t="s">
        <v>294</v>
      </c>
      <c r="M50" s="3" t="s">
        <v>295</v>
      </c>
      <c r="N50" s="3" t="s">
        <v>21</v>
      </c>
      <c r="O50" s="3" t="s">
        <v>21</v>
      </c>
      <c r="P50" s="3">
        <v>5328</v>
      </c>
      <c r="Q50" s="3">
        <v>2.8000000000000001E-2</v>
      </c>
      <c r="R50" s="3">
        <v>2</v>
      </c>
      <c r="S50" s="13" t="s">
        <v>896</v>
      </c>
      <c r="T50" s="13" t="str">
        <f t="shared" si="0"/>
        <v>(10;11)</v>
      </c>
      <c r="U50" s="13" t="s">
        <v>960</v>
      </c>
      <c r="V50" s="11">
        <f t="shared" si="1"/>
        <v>7.5075075075075075</v>
      </c>
      <c r="W50" s="11">
        <f t="shared" si="2"/>
        <v>0.93843843843843844</v>
      </c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</row>
    <row r="51" spans="4:40" ht="42.6" customHeight="1" thickBot="1" x14ac:dyDescent="0.35">
      <c r="D51" s="3">
        <v>1</v>
      </c>
      <c r="E51" s="3" t="s">
        <v>281</v>
      </c>
      <c r="F51" s="4" t="s">
        <v>296</v>
      </c>
      <c r="G51" s="4" t="s">
        <v>297</v>
      </c>
      <c r="H51" s="4" t="s">
        <v>298</v>
      </c>
      <c r="I51" s="3" t="s">
        <v>299</v>
      </c>
      <c r="J51" s="3" t="s">
        <v>300</v>
      </c>
      <c r="K51" s="3" t="s">
        <v>178</v>
      </c>
      <c r="L51" s="3" t="s">
        <v>301</v>
      </c>
      <c r="M51" s="3" t="s">
        <v>192</v>
      </c>
      <c r="N51" s="3">
        <v>685</v>
      </c>
      <c r="O51" s="3" t="s">
        <v>22</v>
      </c>
      <c r="P51" s="3">
        <v>2107</v>
      </c>
      <c r="Q51" s="3">
        <v>0</v>
      </c>
      <c r="R51" s="3">
        <v>2</v>
      </c>
      <c r="S51" s="13" t="s">
        <v>894</v>
      </c>
      <c r="T51" s="13" t="str">
        <f t="shared" si="0"/>
        <v>(11)</v>
      </c>
      <c r="U51" s="13" t="s">
        <v>955</v>
      </c>
      <c r="V51" s="11">
        <f t="shared" si="1"/>
        <v>18.984337921214998</v>
      </c>
      <c r="W51" s="11">
        <f t="shared" si="2"/>
        <v>2.3730422401518747</v>
      </c>
    </row>
    <row r="52" spans="4:40" ht="37.799999999999997" customHeight="1" thickBot="1" x14ac:dyDescent="0.35">
      <c r="D52" s="3">
        <v>1</v>
      </c>
      <c r="E52" s="3" t="s">
        <v>281</v>
      </c>
      <c r="F52" s="4" t="s">
        <v>302</v>
      </c>
      <c r="G52" s="4" t="s">
        <v>303</v>
      </c>
      <c r="H52" s="4" t="s">
        <v>298</v>
      </c>
      <c r="I52" s="3" t="s">
        <v>304</v>
      </c>
      <c r="J52" s="3" t="s">
        <v>305</v>
      </c>
      <c r="K52" s="3" t="s">
        <v>184</v>
      </c>
      <c r="L52" s="3" t="s">
        <v>306</v>
      </c>
      <c r="M52" s="3" t="s">
        <v>178</v>
      </c>
      <c r="N52" s="3">
        <v>703</v>
      </c>
      <c r="O52" s="3" t="s">
        <v>22</v>
      </c>
      <c r="P52" s="3">
        <v>2804</v>
      </c>
      <c r="Q52" s="3">
        <v>0</v>
      </c>
      <c r="R52" s="3">
        <v>2</v>
      </c>
      <c r="S52" s="13" t="s">
        <v>894</v>
      </c>
      <c r="T52" s="13" t="str">
        <f t="shared" si="0"/>
        <v>(11)</v>
      </c>
      <c r="U52" s="13" t="s">
        <v>955</v>
      </c>
      <c r="V52" s="11">
        <f t="shared" si="1"/>
        <v>14.265335235378032</v>
      </c>
      <c r="W52" s="11">
        <f t="shared" si="2"/>
        <v>1.783166904422254</v>
      </c>
    </row>
    <row r="53" spans="4:40" ht="40.200000000000003" customHeight="1" thickBot="1" x14ac:dyDescent="0.35">
      <c r="D53" s="3">
        <v>1</v>
      </c>
      <c r="E53" s="3" t="s">
        <v>281</v>
      </c>
      <c r="F53" s="4" t="s">
        <v>307</v>
      </c>
      <c r="G53" s="4" t="s">
        <v>308</v>
      </c>
      <c r="H53" s="4" t="s">
        <v>298</v>
      </c>
      <c r="I53" s="3" t="s">
        <v>309</v>
      </c>
      <c r="J53" s="3" t="s">
        <v>310</v>
      </c>
      <c r="K53" s="3" t="s">
        <v>192</v>
      </c>
      <c r="L53" s="3" t="s">
        <v>311</v>
      </c>
      <c r="M53" s="3" t="s">
        <v>171</v>
      </c>
      <c r="N53" s="3">
        <v>704</v>
      </c>
      <c r="O53" s="3" t="s">
        <v>22</v>
      </c>
      <c r="P53" s="3">
        <v>1774</v>
      </c>
      <c r="Q53" s="3">
        <v>0</v>
      </c>
      <c r="R53" s="3">
        <v>2</v>
      </c>
      <c r="S53" s="13" t="s">
        <v>894</v>
      </c>
      <c r="T53" s="13" t="str">
        <f t="shared" si="0"/>
        <v>(11)</v>
      </c>
      <c r="U53" s="13" t="s">
        <v>955</v>
      </c>
      <c r="V53" s="11">
        <f t="shared" si="1"/>
        <v>22.547914317925592</v>
      </c>
      <c r="W53" s="11">
        <f t="shared" si="2"/>
        <v>2.818489289740699</v>
      </c>
    </row>
    <row r="54" spans="4:40" ht="43.8" customHeight="1" thickBot="1" x14ac:dyDescent="0.35">
      <c r="D54" s="3">
        <v>1</v>
      </c>
      <c r="E54" s="3" t="s">
        <v>234</v>
      </c>
      <c r="F54" s="4" t="s">
        <v>312</v>
      </c>
      <c r="G54" s="4" t="s">
        <v>313</v>
      </c>
      <c r="H54" s="4" t="s">
        <v>298</v>
      </c>
      <c r="I54" s="3" t="s">
        <v>314</v>
      </c>
      <c r="J54" s="3" t="s">
        <v>315</v>
      </c>
      <c r="K54" s="3" t="s">
        <v>279</v>
      </c>
      <c r="L54" s="3" t="s">
        <v>316</v>
      </c>
      <c r="M54" s="3" t="s">
        <v>117</v>
      </c>
      <c r="N54" s="3" t="s">
        <v>21</v>
      </c>
      <c r="O54" s="3" t="s">
        <v>22</v>
      </c>
      <c r="P54" s="3">
        <v>1627</v>
      </c>
      <c r="Q54" s="3">
        <v>0</v>
      </c>
      <c r="R54" s="3">
        <v>2</v>
      </c>
      <c r="S54" s="13" t="s">
        <v>894</v>
      </c>
      <c r="T54" s="13" t="str">
        <f t="shared" si="0"/>
        <v>(11)</v>
      </c>
      <c r="U54" s="13" t="s">
        <v>955</v>
      </c>
      <c r="V54" s="11">
        <f t="shared" si="1"/>
        <v>24.585125998770742</v>
      </c>
      <c r="W54" s="11">
        <f t="shared" si="2"/>
        <v>3.0731407498463428</v>
      </c>
    </row>
    <row r="55" spans="4:40" ht="37.799999999999997" customHeight="1" thickBot="1" x14ac:dyDescent="0.35">
      <c r="D55" s="3">
        <v>1</v>
      </c>
      <c r="E55" s="3" t="s">
        <v>234</v>
      </c>
      <c r="F55" s="4" t="s">
        <v>317</v>
      </c>
      <c r="G55" s="4" t="s">
        <v>318</v>
      </c>
      <c r="H55" s="4" t="s">
        <v>298</v>
      </c>
      <c r="I55" s="3" t="s">
        <v>319</v>
      </c>
      <c r="J55" s="3" t="s">
        <v>320</v>
      </c>
      <c r="K55" s="3" t="s">
        <v>57</v>
      </c>
      <c r="L55" s="3" t="s">
        <v>321</v>
      </c>
      <c r="M55" s="3" t="s">
        <v>262</v>
      </c>
      <c r="N55" s="3" t="s">
        <v>21</v>
      </c>
      <c r="O55" s="3" t="s">
        <v>22</v>
      </c>
      <c r="P55" s="3">
        <v>1552</v>
      </c>
      <c r="Q55" s="3">
        <v>0</v>
      </c>
      <c r="R55" s="3">
        <v>2</v>
      </c>
      <c r="S55" s="13" t="s">
        <v>894</v>
      </c>
      <c r="T55" s="13" t="str">
        <f t="shared" si="0"/>
        <v>(11)</v>
      </c>
      <c r="U55" s="13" t="s">
        <v>955</v>
      </c>
      <c r="V55" s="11">
        <f t="shared" si="1"/>
        <v>25.773195876288661</v>
      </c>
      <c r="W55" s="11">
        <f t="shared" si="2"/>
        <v>3.2216494845360826</v>
      </c>
    </row>
    <row r="56" spans="4:40" ht="42.6" customHeight="1" thickBot="1" x14ac:dyDescent="0.35">
      <c r="D56" s="3">
        <v>1</v>
      </c>
      <c r="E56" s="3" t="s">
        <v>234</v>
      </c>
      <c r="F56" s="4" t="s">
        <v>322</v>
      </c>
      <c r="G56" s="4" t="s">
        <v>323</v>
      </c>
      <c r="H56" s="4" t="s">
        <v>298</v>
      </c>
      <c r="I56" s="3" t="s">
        <v>324</v>
      </c>
      <c r="J56" s="3" t="s">
        <v>325</v>
      </c>
      <c r="K56" s="3" t="s">
        <v>267</v>
      </c>
      <c r="L56" s="3" t="s">
        <v>326</v>
      </c>
      <c r="M56" s="3" t="s">
        <v>267</v>
      </c>
      <c r="N56" s="3" t="s">
        <v>21</v>
      </c>
      <c r="O56" s="3" t="s">
        <v>22</v>
      </c>
      <c r="P56" s="3">
        <v>1825</v>
      </c>
      <c r="Q56" s="3">
        <v>0</v>
      </c>
      <c r="R56" s="3">
        <v>2</v>
      </c>
      <c r="S56" s="13" t="s">
        <v>894</v>
      </c>
      <c r="T56" s="13" t="str">
        <f t="shared" si="0"/>
        <v>(11)</v>
      </c>
      <c r="U56" s="13" t="s">
        <v>955</v>
      </c>
      <c r="V56" s="11">
        <f t="shared" si="1"/>
        <v>21.917808219178081</v>
      </c>
      <c r="W56" s="11">
        <f t="shared" si="2"/>
        <v>2.7397260273972601</v>
      </c>
    </row>
    <row r="57" spans="4:40" ht="27" thickBot="1" x14ac:dyDescent="0.35">
      <c r="D57" s="3">
        <v>1</v>
      </c>
      <c r="E57" s="3" t="s">
        <v>234</v>
      </c>
      <c r="F57" s="4" t="s">
        <v>327</v>
      </c>
      <c r="G57" s="4" t="s">
        <v>328</v>
      </c>
      <c r="H57" s="4" t="s">
        <v>329</v>
      </c>
      <c r="I57" s="3">
        <v>79.099000000000004</v>
      </c>
      <c r="J57" s="3" t="s">
        <v>330</v>
      </c>
      <c r="K57" s="3">
        <v>0.3</v>
      </c>
      <c r="L57" s="3" t="s">
        <v>331</v>
      </c>
      <c r="M57" s="3">
        <v>0.29799999999999999</v>
      </c>
      <c r="N57" s="3" t="s">
        <v>21</v>
      </c>
      <c r="O57" s="3" t="s">
        <v>22</v>
      </c>
      <c r="P57" s="3">
        <v>1495.13</v>
      </c>
      <c r="Q57" s="3">
        <v>0</v>
      </c>
      <c r="R57" s="3">
        <v>2</v>
      </c>
      <c r="S57" s="13" t="s">
        <v>894</v>
      </c>
      <c r="T57" s="13" t="str">
        <f t="shared" si="0"/>
        <v>(11)</v>
      </c>
      <c r="U57" s="13" t="s">
        <v>955</v>
      </c>
      <c r="V57" s="11">
        <f t="shared" si="1"/>
        <v>26.753526449205083</v>
      </c>
      <c r="W57" s="11">
        <f t="shared" si="2"/>
        <v>3.3441908061506354</v>
      </c>
    </row>
    <row r="58" spans="4:40" ht="66.599999999999994" thickBot="1" x14ac:dyDescent="0.35">
      <c r="D58" s="3">
        <v>1</v>
      </c>
      <c r="E58" s="3" t="s">
        <v>281</v>
      </c>
      <c r="F58" s="4" t="s">
        <v>332</v>
      </c>
      <c r="G58" s="4" t="s">
        <v>333</v>
      </c>
      <c r="H58" s="4" t="s">
        <v>334</v>
      </c>
      <c r="I58" s="3" t="s">
        <v>335</v>
      </c>
      <c r="J58" s="3" t="s">
        <v>336</v>
      </c>
      <c r="K58" s="3" t="s">
        <v>279</v>
      </c>
      <c r="L58" s="3" t="s">
        <v>337</v>
      </c>
      <c r="M58" s="3" t="s">
        <v>178</v>
      </c>
      <c r="N58" s="3" t="s">
        <v>21</v>
      </c>
      <c r="O58" s="3" t="s">
        <v>22</v>
      </c>
      <c r="P58" s="3">
        <v>3152</v>
      </c>
      <c r="Q58" s="3">
        <v>2.5999999999999999E-2</v>
      </c>
      <c r="R58" s="3">
        <v>2</v>
      </c>
      <c r="S58" s="13" t="s">
        <v>896</v>
      </c>
      <c r="T58" s="13" t="str">
        <f t="shared" si="0"/>
        <v>(10;11)</v>
      </c>
      <c r="U58" s="13" t="s">
        <v>960</v>
      </c>
      <c r="V58" s="11">
        <f t="shared" si="1"/>
        <v>12.690355329949238</v>
      </c>
      <c r="W58" s="11">
        <f t="shared" si="2"/>
        <v>1.5862944162436547</v>
      </c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</row>
    <row r="59" spans="4:40" ht="66.599999999999994" thickBot="1" x14ac:dyDescent="0.35">
      <c r="D59" s="3">
        <v>1</v>
      </c>
      <c r="E59" s="3" t="s">
        <v>281</v>
      </c>
      <c r="F59" s="4" t="s">
        <v>338</v>
      </c>
      <c r="G59" s="4" t="s">
        <v>339</v>
      </c>
      <c r="H59" s="4" t="s">
        <v>340</v>
      </c>
      <c r="I59" s="3" t="s">
        <v>341</v>
      </c>
      <c r="J59" s="3" t="s">
        <v>342</v>
      </c>
      <c r="K59" s="3" t="s">
        <v>343</v>
      </c>
      <c r="L59" s="3" t="s">
        <v>344</v>
      </c>
      <c r="M59" s="3" t="s">
        <v>163</v>
      </c>
      <c r="N59" s="3" t="s">
        <v>21</v>
      </c>
      <c r="O59" s="3" t="s">
        <v>22</v>
      </c>
      <c r="P59" s="3">
        <v>1585</v>
      </c>
      <c r="Q59" s="3">
        <v>4.8000000000000001E-2</v>
      </c>
      <c r="R59" s="3">
        <v>2</v>
      </c>
      <c r="S59" s="13" t="s">
        <v>896</v>
      </c>
      <c r="T59" s="13" t="str">
        <f t="shared" si="0"/>
        <v>(10;11)</v>
      </c>
      <c r="U59" s="13" t="s">
        <v>960</v>
      </c>
      <c r="V59" s="11">
        <f t="shared" si="1"/>
        <v>25.236593059936908</v>
      </c>
      <c r="W59" s="11">
        <f t="shared" si="2"/>
        <v>3.1545741324921135</v>
      </c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</row>
    <row r="60" spans="4:40" ht="66.599999999999994" thickBot="1" x14ac:dyDescent="0.35">
      <c r="D60" s="3">
        <v>1</v>
      </c>
      <c r="E60" s="3" t="s">
        <v>281</v>
      </c>
      <c r="F60" s="4" t="s">
        <v>345</v>
      </c>
      <c r="G60" s="4" t="s">
        <v>346</v>
      </c>
      <c r="H60" s="4" t="s">
        <v>340</v>
      </c>
      <c r="I60" s="3" t="s">
        <v>347</v>
      </c>
      <c r="J60" s="3" t="s">
        <v>348</v>
      </c>
      <c r="K60" s="3" t="s">
        <v>349</v>
      </c>
      <c r="L60" s="3" t="s">
        <v>350</v>
      </c>
      <c r="M60" s="3" t="s">
        <v>163</v>
      </c>
      <c r="N60" s="3" t="s">
        <v>21</v>
      </c>
      <c r="O60" s="3" t="s">
        <v>22</v>
      </c>
      <c r="P60" s="3">
        <v>1560</v>
      </c>
      <c r="Q60" s="3">
        <v>4.8000000000000001E-2</v>
      </c>
      <c r="R60" s="3">
        <v>2</v>
      </c>
      <c r="S60" s="13" t="s">
        <v>896</v>
      </c>
      <c r="T60" s="13" t="str">
        <f t="shared" si="0"/>
        <v>(10;11)</v>
      </c>
      <c r="U60" s="13" t="s">
        <v>960</v>
      </c>
      <c r="V60" s="11">
        <f t="shared" si="1"/>
        <v>25.641025641025642</v>
      </c>
      <c r="W60" s="11">
        <f t="shared" si="2"/>
        <v>3.2051282051282053</v>
      </c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</row>
    <row r="61" spans="4:40" ht="27" thickBot="1" x14ac:dyDescent="0.35">
      <c r="D61" s="3">
        <v>1</v>
      </c>
      <c r="E61" s="3" t="s">
        <v>281</v>
      </c>
      <c r="F61" s="4" t="s">
        <v>351</v>
      </c>
      <c r="G61" s="4" t="s">
        <v>352</v>
      </c>
      <c r="H61" s="4" t="s">
        <v>353</v>
      </c>
      <c r="I61" s="3" t="s">
        <v>354</v>
      </c>
      <c r="J61" s="3" t="s">
        <v>355</v>
      </c>
      <c r="K61" s="3" t="s">
        <v>356</v>
      </c>
      <c r="L61" s="3" t="s">
        <v>357</v>
      </c>
      <c r="M61" s="3" t="s">
        <v>358</v>
      </c>
      <c r="N61" s="3" t="s">
        <v>21</v>
      </c>
      <c r="O61" s="3" t="s">
        <v>22</v>
      </c>
      <c r="P61" s="3">
        <v>2088</v>
      </c>
      <c r="Q61" s="3">
        <v>0</v>
      </c>
      <c r="R61" s="3">
        <v>2</v>
      </c>
      <c r="S61" s="13" t="s">
        <v>894</v>
      </c>
      <c r="T61" s="13" t="str">
        <f t="shared" si="0"/>
        <v>(11)</v>
      </c>
      <c r="U61" s="13" t="s">
        <v>955</v>
      </c>
      <c r="V61" s="11">
        <f t="shared" si="1"/>
        <v>19.157088122605366</v>
      </c>
      <c r="W61" s="11">
        <f t="shared" si="2"/>
        <v>2.3946360153256707</v>
      </c>
    </row>
    <row r="62" spans="4:40" ht="27" thickBot="1" x14ac:dyDescent="0.35">
      <c r="D62" s="3">
        <v>1</v>
      </c>
      <c r="E62" s="3" t="s">
        <v>281</v>
      </c>
      <c r="F62" s="4" t="s">
        <v>359</v>
      </c>
      <c r="G62" s="4" t="s">
        <v>360</v>
      </c>
      <c r="H62" s="4" t="s">
        <v>353</v>
      </c>
      <c r="I62" s="3" t="s">
        <v>361</v>
      </c>
      <c r="J62" s="3" t="s">
        <v>362</v>
      </c>
      <c r="K62" s="3" t="s">
        <v>363</v>
      </c>
      <c r="L62" s="3" t="s">
        <v>364</v>
      </c>
      <c r="M62" s="3" t="s">
        <v>363</v>
      </c>
      <c r="N62" s="3" t="s">
        <v>21</v>
      </c>
      <c r="O62" s="3" t="s">
        <v>22</v>
      </c>
      <c r="P62" s="3">
        <v>2229</v>
      </c>
      <c r="Q62" s="3">
        <v>0</v>
      </c>
      <c r="R62" s="3">
        <v>2</v>
      </c>
      <c r="S62" s="13" t="s">
        <v>894</v>
      </c>
      <c r="T62" s="13" t="str">
        <f t="shared" si="0"/>
        <v>(11)</v>
      </c>
      <c r="U62" s="13" t="s">
        <v>955</v>
      </c>
      <c r="V62" s="11">
        <f t="shared" si="1"/>
        <v>17.94526693584567</v>
      </c>
      <c r="W62" s="11">
        <f t="shared" si="2"/>
        <v>2.2431583669807087</v>
      </c>
    </row>
    <row r="63" spans="4:40" ht="66.599999999999994" thickBot="1" x14ac:dyDescent="0.35">
      <c r="D63" s="3">
        <v>1</v>
      </c>
      <c r="E63" s="3" t="s">
        <v>234</v>
      </c>
      <c r="F63" s="4" t="s">
        <v>860</v>
      </c>
      <c r="G63" s="4" t="s">
        <v>365</v>
      </c>
      <c r="H63" s="4" t="s">
        <v>366</v>
      </c>
      <c r="I63" s="3" t="s">
        <v>367</v>
      </c>
      <c r="J63" s="3" t="s">
        <v>368</v>
      </c>
      <c r="K63" s="3" t="s">
        <v>176</v>
      </c>
      <c r="L63" s="3" t="s">
        <v>369</v>
      </c>
      <c r="M63" s="3" t="s">
        <v>368</v>
      </c>
      <c r="N63" s="3" t="s">
        <v>21</v>
      </c>
      <c r="O63" s="3" t="s">
        <v>22</v>
      </c>
      <c r="P63" s="3">
        <v>1191.3499999999999</v>
      </c>
      <c r="Q63" s="3">
        <v>3.4000000000000002E-2</v>
      </c>
      <c r="R63" s="3">
        <v>2</v>
      </c>
      <c r="S63" s="13" t="s">
        <v>896</v>
      </c>
      <c r="T63" s="13" t="str">
        <f t="shared" si="0"/>
        <v>(10;11)</v>
      </c>
      <c r="U63" s="13" t="s">
        <v>960</v>
      </c>
      <c r="V63" s="11">
        <f t="shared" si="1"/>
        <v>33.575355688924333</v>
      </c>
      <c r="W63" s="11">
        <f t="shared" si="2"/>
        <v>4.1969194611155416</v>
      </c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</row>
    <row r="64" spans="4:40" ht="66.599999999999994" thickBot="1" x14ac:dyDescent="0.35">
      <c r="D64" s="3">
        <v>1</v>
      </c>
      <c r="E64" s="3" t="s">
        <v>234</v>
      </c>
      <c r="F64" s="4" t="s">
        <v>861</v>
      </c>
      <c r="G64" s="4" t="s">
        <v>370</v>
      </c>
      <c r="H64" s="4" t="s">
        <v>371</v>
      </c>
      <c r="I64" s="3" t="s">
        <v>372</v>
      </c>
      <c r="J64" s="3" t="s">
        <v>368</v>
      </c>
      <c r="K64" s="3" t="s">
        <v>279</v>
      </c>
      <c r="L64" s="3" t="s">
        <v>373</v>
      </c>
      <c r="M64" s="3" t="s">
        <v>368</v>
      </c>
      <c r="N64" s="3" t="s">
        <v>21</v>
      </c>
      <c r="O64" s="3" t="s">
        <v>22</v>
      </c>
      <c r="P64" s="3">
        <v>2643.26</v>
      </c>
      <c r="Q64" s="3">
        <v>0.02</v>
      </c>
      <c r="R64" s="3">
        <v>2</v>
      </c>
      <c r="S64" s="13" t="s">
        <v>896</v>
      </c>
      <c r="T64" s="13" t="str">
        <f t="shared" si="0"/>
        <v>(10;11)</v>
      </c>
      <c r="U64" s="13" t="s">
        <v>960</v>
      </c>
      <c r="V64" s="11">
        <f t="shared" si="1"/>
        <v>15.132828401292342</v>
      </c>
      <c r="W64" s="11">
        <f t="shared" si="2"/>
        <v>1.8916035501615427</v>
      </c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</row>
    <row r="65" spans="4:40" ht="66.599999999999994" thickBot="1" x14ac:dyDescent="0.35">
      <c r="D65" s="3">
        <v>1</v>
      </c>
      <c r="E65" s="3" t="s">
        <v>234</v>
      </c>
      <c r="F65" s="4" t="s">
        <v>374</v>
      </c>
      <c r="G65" s="4" t="s">
        <v>375</v>
      </c>
      <c r="H65" s="4" t="s">
        <v>376</v>
      </c>
      <c r="I65" s="3" t="s">
        <v>377</v>
      </c>
      <c r="J65" s="3" t="s">
        <v>378</v>
      </c>
      <c r="K65" s="3" t="s">
        <v>241</v>
      </c>
      <c r="L65" s="3" t="s">
        <v>379</v>
      </c>
      <c r="M65" s="3" t="s">
        <v>241</v>
      </c>
      <c r="N65" s="3" t="s">
        <v>21</v>
      </c>
      <c r="O65" s="3" t="s">
        <v>22</v>
      </c>
      <c r="P65" s="3">
        <v>1478</v>
      </c>
      <c r="Q65" s="3">
        <v>4.4999999999999998E-2</v>
      </c>
      <c r="R65" s="3">
        <v>2</v>
      </c>
      <c r="S65" s="13" t="s">
        <v>896</v>
      </c>
      <c r="T65" s="13" t="str">
        <f t="shared" si="0"/>
        <v>(CH3)3+CH3CClF2 (10;11)</v>
      </c>
      <c r="U65" s="13" t="s">
        <v>960</v>
      </c>
      <c r="V65" s="11">
        <f t="shared" si="1"/>
        <v>27.06359945872801</v>
      </c>
      <c r="W65" s="11">
        <f t="shared" si="2"/>
        <v>3.3829499323410013</v>
      </c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</row>
    <row r="66" spans="4:40" ht="66.599999999999994" thickBot="1" x14ac:dyDescent="0.35">
      <c r="D66" s="3">
        <v>1</v>
      </c>
      <c r="E66" s="3" t="s">
        <v>234</v>
      </c>
      <c r="F66" s="4" t="s">
        <v>380</v>
      </c>
      <c r="G66" s="4" t="s">
        <v>381</v>
      </c>
      <c r="H66" s="4" t="s">
        <v>376</v>
      </c>
      <c r="I66" s="3" t="s">
        <v>382</v>
      </c>
      <c r="J66" s="3" t="s">
        <v>239</v>
      </c>
      <c r="K66" s="3" t="s">
        <v>383</v>
      </c>
      <c r="L66" s="3" t="s">
        <v>379</v>
      </c>
      <c r="M66" s="3" t="s">
        <v>383</v>
      </c>
      <c r="N66" s="3" t="s">
        <v>21</v>
      </c>
      <c r="O66" s="3" t="s">
        <v>22</v>
      </c>
      <c r="P66" s="3">
        <v>1362</v>
      </c>
      <c r="Q66" s="3">
        <v>4.2000000000000003E-2</v>
      </c>
      <c r="R66" s="3">
        <v>2</v>
      </c>
      <c r="S66" s="13" t="s">
        <v>896</v>
      </c>
      <c r="T66" s="13" t="str">
        <f t="shared" si="0"/>
        <v>(CH3)3+CH3CClF2 (10;11)</v>
      </c>
      <c r="U66" s="13" t="s">
        <v>960</v>
      </c>
      <c r="V66" s="11">
        <f t="shared" si="1"/>
        <v>29.368575624082233</v>
      </c>
      <c r="W66" s="11">
        <f t="shared" si="2"/>
        <v>3.6710719530102791</v>
      </c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</row>
    <row r="67" spans="4:40" ht="66.599999999999994" thickBot="1" x14ac:dyDescent="0.35">
      <c r="D67" s="3">
        <v>1</v>
      </c>
      <c r="E67" s="3" t="s">
        <v>234</v>
      </c>
      <c r="F67" s="4" t="s">
        <v>384</v>
      </c>
      <c r="G67" s="4" t="s">
        <v>385</v>
      </c>
      <c r="H67" s="4" t="s">
        <v>386</v>
      </c>
      <c r="I67" s="3" t="s">
        <v>292</v>
      </c>
      <c r="J67" s="3" t="s">
        <v>293</v>
      </c>
      <c r="K67" s="3" t="s">
        <v>387</v>
      </c>
      <c r="L67" s="3" t="s">
        <v>388</v>
      </c>
      <c r="M67" s="3" t="s">
        <v>387</v>
      </c>
      <c r="N67" s="3" t="s">
        <v>21</v>
      </c>
      <c r="O67" s="3" t="s">
        <v>22</v>
      </c>
      <c r="P67" s="3">
        <v>1084</v>
      </c>
      <c r="Q67" s="3">
        <v>8.9999999999999993E-3</v>
      </c>
      <c r="R67" s="3">
        <v>2</v>
      </c>
      <c r="S67" s="13" t="s">
        <v>896</v>
      </c>
      <c r="T67" s="13" t="str">
        <f t="shared" si="0"/>
        <v>(10;11)</v>
      </c>
      <c r="U67" s="13" t="s">
        <v>960</v>
      </c>
      <c r="V67" s="11">
        <f t="shared" si="1"/>
        <v>36.900369003690038</v>
      </c>
      <c r="W67" s="11">
        <f t="shared" si="2"/>
        <v>4.6125461254612548</v>
      </c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</row>
    <row r="68" spans="4:40" ht="40.200000000000003" thickBot="1" x14ac:dyDescent="0.35">
      <c r="D68" s="3">
        <v>1</v>
      </c>
      <c r="E68" s="3" t="s">
        <v>234</v>
      </c>
      <c r="F68" s="4" t="s">
        <v>389</v>
      </c>
      <c r="G68" s="4" t="s">
        <v>390</v>
      </c>
      <c r="H68" s="4" t="s">
        <v>391</v>
      </c>
      <c r="I68" s="3" t="s">
        <v>392</v>
      </c>
      <c r="J68" s="3" t="s">
        <v>393</v>
      </c>
      <c r="K68" s="3" t="s">
        <v>71</v>
      </c>
      <c r="L68" s="3" t="s">
        <v>394</v>
      </c>
      <c r="M68" s="3" t="s">
        <v>395</v>
      </c>
      <c r="N68" s="3" t="s">
        <v>21</v>
      </c>
      <c r="O68" s="3" t="s">
        <v>22</v>
      </c>
      <c r="P68" s="3">
        <v>2346</v>
      </c>
      <c r="Q68" s="3">
        <v>0</v>
      </c>
      <c r="R68" s="3">
        <v>2</v>
      </c>
      <c r="S68" s="13" t="s">
        <v>894</v>
      </c>
      <c r="T68" s="13" t="str">
        <f t="shared" si="0"/>
        <v>(11)</v>
      </c>
      <c r="U68" s="13" t="s">
        <v>955</v>
      </c>
      <c r="V68" s="11">
        <f t="shared" si="1"/>
        <v>17.050298380221655</v>
      </c>
      <c r="W68" s="11">
        <f t="shared" si="2"/>
        <v>2.1312872975277068</v>
      </c>
    </row>
    <row r="69" spans="4:40" ht="40.200000000000003" thickBot="1" x14ac:dyDescent="0.35">
      <c r="D69" s="3">
        <v>1</v>
      </c>
      <c r="E69" s="3" t="s">
        <v>396</v>
      </c>
      <c r="F69" s="4" t="s">
        <v>397</v>
      </c>
      <c r="G69" s="4" t="s">
        <v>398</v>
      </c>
      <c r="H69" s="4" t="s">
        <v>391</v>
      </c>
      <c r="I69" s="3" t="s">
        <v>399</v>
      </c>
      <c r="J69" s="3" t="s">
        <v>400</v>
      </c>
      <c r="K69" s="3" t="s">
        <v>401</v>
      </c>
      <c r="L69" s="3" t="s">
        <v>402</v>
      </c>
      <c r="M69" s="3" t="s">
        <v>401</v>
      </c>
      <c r="N69" s="3" t="s">
        <v>21</v>
      </c>
      <c r="O69" s="3" t="s">
        <v>22</v>
      </c>
      <c r="P69" s="3">
        <v>3027</v>
      </c>
      <c r="Q69" s="3">
        <v>0</v>
      </c>
      <c r="R69" s="3">
        <v>2</v>
      </c>
      <c r="S69" s="13" t="s">
        <v>894</v>
      </c>
      <c r="T69" s="13" t="str">
        <f t="shared" si="0"/>
        <v>(11)</v>
      </c>
      <c r="U69" s="13" t="s">
        <v>955</v>
      </c>
      <c r="V69" s="11">
        <f t="shared" si="1"/>
        <v>13.214403700033037</v>
      </c>
      <c r="W69" s="11">
        <f t="shared" si="2"/>
        <v>1.6518004625041296</v>
      </c>
    </row>
    <row r="70" spans="4:40" ht="40.200000000000003" thickBot="1" x14ac:dyDescent="0.35">
      <c r="D70" s="3">
        <v>1</v>
      </c>
      <c r="E70" s="3" t="s">
        <v>234</v>
      </c>
      <c r="F70" s="4" t="s">
        <v>403</v>
      </c>
      <c r="G70" s="4" t="s">
        <v>404</v>
      </c>
      <c r="H70" s="4" t="s">
        <v>391</v>
      </c>
      <c r="I70" s="6" t="s">
        <v>405</v>
      </c>
      <c r="J70" s="6" t="s">
        <v>406</v>
      </c>
      <c r="K70" s="6" t="s">
        <v>407</v>
      </c>
      <c r="L70" s="6" t="s">
        <v>408</v>
      </c>
      <c r="M70" s="6" t="s">
        <v>409</v>
      </c>
      <c r="N70" s="6" t="s">
        <v>21</v>
      </c>
      <c r="O70" s="6" t="s">
        <v>22</v>
      </c>
      <c r="P70" s="6">
        <v>1809</v>
      </c>
      <c r="Q70" s="3">
        <v>0</v>
      </c>
      <c r="R70" s="6">
        <v>2</v>
      </c>
      <c r="S70" s="13" t="s">
        <v>894</v>
      </c>
      <c r="T70" s="13" t="str">
        <f t="shared" si="0"/>
        <v>(11)</v>
      </c>
      <c r="U70" s="13" t="s">
        <v>955</v>
      </c>
      <c r="V70" s="11">
        <f t="shared" si="1"/>
        <v>22.111663902708678</v>
      </c>
      <c r="W70" s="11">
        <f t="shared" si="2"/>
        <v>2.7639579878385847</v>
      </c>
    </row>
    <row r="71" spans="4:40" ht="27" thickBot="1" x14ac:dyDescent="0.35">
      <c r="D71" s="3">
        <v>1</v>
      </c>
      <c r="E71" s="3" t="s">
        <v>234</v>
      </c>
      <c r="F71" s="4" t="s">
        <v>410</v>
      </c>
      <c r="G71" s="4" t="s">
        <v>411</v>
      </c>
      <c r="H71" s="4" t="s">
        <v>412</v>
      </c>
      <c r="I71" s="6" t="s">
        <v>413</v>
      </c>
      <c r="J71" s="6">
        <v>1.18</v>
      </c>
      <c r="K71" s="6" t="s">
        <v>414</v>
      </c>
      <c r="L71" s="6" t="s">
        <v>415</v>
      </c>
      <c r="M71" s="6" t="s">
        <v>21</v>
      </c>
      <c r="N71" s="3" t="s">
        <v>21</v>
      </c>
      <c r="O71" s="6" t="s">
        <v>22</v>
      </c>
      <c r="P71" s="6">
        <v>3804.85</v>
      </c>
      <c r="Q71" s="3">
        <v>0</v>
      </c>
      <c r="R71" s="6">
        <v>2</v>
      </c>
      <c r="S71" s="13" t="s">
        <v>894</v>
      </c>
      <c r="T71" s="13" t="str">
        <f t="shared" si="0"/>
        <v>(11)</v>
      </c>
      <c r="U71" s="13" t="s">
        <v>957</v>
      </c>
      <c r="V71" s="11">
        <f t="shared" si="1"/>
        <v>10.512898011748163</v>
      </c>
      <c r="W71" s="11">
        <f t="shared" si="2"/>
        <v>1.3141122514685204</v>
      </c>
    </row>
    <row r="72" spans="4:40" ht="66.599999999999994" thickBot="1" x14ac:dyDescent="0.35">
      <c r="D72" s="3">
        <v>1</v>
      </c>
      <c r="E72" s="3" t="s">
        <v>234</v>
      </c>
      <c r="F72" s="4" t="s">
        <v>416</v>
      </c>
      <c r="G72" s="4" t="s">
        <v>417</v>
      </c>
      <c r="H72" s="4" t="s">
        <v>418</v>
      </c>
      <c r="I72" s="6" t="s">
        <v>419</v>
      </c>
      <c r="J72" s="6" t="s">
        <v>260</v>
      </c>
      <c r="K72" s="6" t="s">
        <v>420</v>
      </c>
      <c r="L72" s="6" t="s">
        <v>421</v>
      </c>
      <c r="M72" s="6" t="s">
        <v>420</v>
      </c>
      <c r="N72" s="6" t="s">
        <v>21</v>
      </c>
      <c r="O72" s="6" t="s">
        <v>22</v>
      </c>
      <c r="P72" s="6">
        <v>1536</v>
      </c>
      <c r="Q72" s="3">
        <v>5.0000000000000001E-3</v>
      </c>
      <c r="R72" s="6">
        <v>2</v>
      </c>
      <c r="S72" s="13" t="s">
        <v>896</v>
      </c>
      <c r="T72" s="13" t="str">
        <f t="shared" si="0"/>
        <v>(10;11)</v>
      </c>
      <c r="U72" s="13" t="s">
        <v>960</v>
      </c>
      <c r="V72" s="11">
        <f t="shared" si="1"/>
        <v>26.041666666666668</v>
      </c>
      <c r="W72" s="11">
        <f t="shared" si="2"/>
        <v>3.2552083333333335</v>
      </c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</row>
    <row r="73" spans="4:40" ht="27" thickBot="1" x14ac:dyDescent="0.35">
      <c r="D73" s="3">
        <v>1</v>
      </c>
      <c r="E73" s="3" t="s">
        <v>234</v>
      </c>
      <c r="F73" s="4" t="s">
        <v>422</v>
      </c>
      <c r="G73" s="4" t="s">
        <v>423</v>
      </c>
      <c r="H73" s="4" t="s">
        <v>424</v>
      </c>
      <c r="I73" s="6" t="s">
        <v>425</v>
      </c>
      <c r="J73" s="6" t="s">
        <v>426</v>
      </c>
      <c r="K73" s="6" t="s">
        <v>427</v>
      </c>
      <c r="L73" s="6" t="s">
        <v>428</v>
      </c>
      <c r="M73" s="6" t="s">
        <v>427</v>
      </c>
      <c r="N73" s="6" t="s">
        <v>21</v>
      </c>
      <c r="O73" s="6" t="s">
        <v>22</v>
      </c>
      <c r="P73" s="6">
        <v>2631</v>
      </c>
      <c r="Q73" s="3">
        <v>0</v>
      </c>
      <c r="R73" s="6">
        <v>2</v>
      </c>
      <c r="S73" s="13" t="s">
        <v>894</v>
      </c>
      <c r="T73" s="13" t="str">
        <f t="shared" si="0"/>
        <v>(11)</v>
      </c>
      <c r="U73" s="13" t="s">
        <v>955</v>
      </c>
      <c r="V73" s="11">
        <f t="shared" si="1"/>
        <v>15.203344735841885</v>
      </c>
      <c r="W73" s="11">
        <f t="shared" si="2"/>
        <v>1.9004180919802356</v>
      </c>
    </row>
    <row r="74" spans="4:40" ht="27" thickBot="1" x14ac:dyDescent="0.35">
      <c r="D74" s="3">
        <v>1</v>
      </c>
      <c r="E74" s="3" t="s">
        <v>234</v>
      </c>
      <c r="F74" s="4" t="s">
        <v>429</v>
      </c>
      <c r="G74" s="4" t="s">
        <v>430</v>
      </c>
      <c r="H74" s="4" t="s">
        <v>424</v>
      </c>
      <c r="I74" s="3" t="s">
        <v>431</v>
      </c>
      <c r="J74" s="3" t="s">
        <v>432</v>
      </c>
      <c r="K74" s="3" t="s">
        <v>178</v>
      </c>
      <c r="L74" s="3" t="s">
        <v>433</v>
      </c>
      <c r="M74" s="3" t="s">
        <v>178</v>
      </c>
      <c r="N74" s="3" t="s">
        <v>21</v>
      </c>
      <c r="O74" s="3" t="s">
        <v>22</v>
      </c>
      <c r="P74" s="3">
        <v>3190</v>
      </c>
      <c r="Q74" s="3">
        <v>0</v>
      </c>
      <c r="R74" s="3">
        <v>2</v>
      </c>
      <c r="S74" s="13" t="s">
        <v>894</v>
      </c>
      <c r="T74" s="13" t="str">
        <f t="shared" si="0"/>
        <v>(11)</v>
      </c>
      <c r="U74" s="13" t="s">
        <v>955</v>
      </c>
      <c r="V74" s="11">
        <f t="shared" si="1"/>
        <v>12.539184952978056</v>
      </c>
      <c r="W74" s="11">
        <f t="shared" si="2"/>
        <v>1.567398119122257</v>
      </c>
    </row>
    <row r="75" spans="4:40" ht="27" thickBot="1" x14ac:dyDescent="0.35">
      <c r="D75" s="3">
        <v>1</v>
      </c>
      <c r="E75" s="3" t="s">
        <v>234</v>
      </c>
      <c r="F75" s="4" t="s">
        <v>434</v>
      </c>
      <c r="G75" s="4" t="s">
        <v>435</v>
      </c>
      <c r="H75" s="7" t="s">
        <v>436</v>
      </c>
      <c r="I75" s="3" t="s">
        <v>437</v>
      </c>
      <c r="J75" s="3" t="s">
        <v>438</v>
      </c>
      <c r="K75" s="3">
        <v>0.28999999999999998</v>
      </c>
      <c r="L75" s="3" t="s">
        <v>439</v>
      </c>
      <c r="M75" s="3" t="s">
        <v>171</v>
      </c>
      <c r="N75" s="3" t="s">
        <v>21</v>
      </c>
      <c r="O75" s="3" t="s">
        <v>22</v>
      </c>
      <c r="P75" s="3">
        <v>3143</v>
      </c>
      <c r="Q75" s="3">
        <v>0</v>
      </c>
      <c r="R75" s="3">
        <v>2</v>
      </c>
      <c r="S75" s="13" t="s">
        <v>894</v>
      </c>
      <c r="T75" s="13" t="str">
        <f t="shared" ref="T75:T138" si="3">+MID(H75,FIND("(",H75),LEN(H75)-FIND("(",H75)+1)</f>
        <v>(CH3)3 (11)</v>
      </c>
      <c r="U75" s="13" t="s">
        <v>955</v>
      </c>
      <c r="V75" s="11">
        <f t="shared" ref="V75:V138" si="4">40000*1/P75</f>
        <v>12.726694241170856</v>
      </c>
      <c r="W75" s="11">
        <f t="shared" ref="W75:W138" si="5">5000/P75</f>
        <v>1.590836780146357</v>
      </c>
    </row>
    <row r="76" spans="4:40" ht="27" thickBot="1" x14ac:dyDescent="0.35">
      <c r="D76" s="3">
        <v>1</v>
      </c>
      <c r="E76" s="3" t="s">
        <v>234</v>
      </c>
      <c r="F76" s="4" t="s">
        <v>440</v>
      </c>
      <c r="G76" s="4" t="s">
        <v>441</v>
      </c>
      <c r="H76" s="7" t="s">
        <v>442</v>
      </c>
      <c r="I76" s="3" t="s">
        <v>443</v>
      </c>
      <c r="J76" s="3" t="s">
        <v>444</v>
      </c>
      <c r="K76" s="3" t="s">
        <v>117</v>
      </c>
      <c r="L76" s="3" t="s">
        <v>445</v>
      </c>
      <c r="M76" s="3" t="s">
        <v>117</v>
      </c>
      <c r="N76" s="3" t="s">
        <v>21</v>
      </c>
      <c r="O76" s="3" t="s">
        <v>22</v>
      </c>
      <c r="P76" s="3">
        <v>2526</v>
      </c>
      <c r="Q76" s="3">
        <v>0</v>
      </c>
      <c r="R76" s="3">
        <v>2</v>
      </c>
      <c r="S76" s="13" t="s">
        <v>894</v>
      </c>
      <c r="T76" s="13" t="str">
        <f t="shared" si="3"/>
        <v>(CH3)3 (11)</v>
      </c>
      <c r="U76" s="13" t="s">
        <v>955</v>
      </c>
      <c r="V76" s="11">
        <f t="shared" si="4"/>
        <v>15.835312747426762</v>
      </c>
      <c r="W76" s="11">
        <f t="shared" si="5"/>
        <v>1.9794140934283453</v>
      </c>
    </row>
    <row r="77" spans="4:40" ht="27" thickBot="1" x14ac:dyDescent="0.35">
      <c r="D77" s="3">
        <v>1</v>
      </c>
      <c r="E77" s="3" t="s">
        <v>234</v>
      </c>
      <c r="F77" s="4" t="s">
        <v>446</v>
      </c>
      <c r="G77" s="4" t="s">
        <v>447</v>
      </c>
      <c r="H77" s="7" t="s">
        <v>442</v>
      </c>
      <c r="I77" s="3" t="s">
        <v>448</v>
      </c>
      <c r="J77" s="3" t="s">
        <v>449</v>
      </c>
      <c r="K77" s="3" t="s">
        <v>171</v>
      </c>
      <c r="L77" s="3" t="s">
        <v>450</v>
      </c>
      <c r="M77" s="3" t="s">
        <v>171</v>
      </c>
      <c r="N77" s="3" t="s">
        <v>21</v>
      </c>
      <c r="O77" s="3" t="s">
        <v>22</v>
      </c>
      <c r="P77" s="3">
        <v>3085</v>
      </c>
      <c r="Q77" s="3">
        <v>0</v>
      </c>
      <c r="R77" s="3">
        <v>2</v>
      </c>
      <c r="S77" s="13" t="s">
        <v>894</v>
      </c>
      <c r="T77" s="13" t="str">
        <f t="shared" si="3"/>
        <v>(CH3)3 (11)</v>
      </c>
      <c r="U77" s="13" t="s">
        <v>955</v>
      </c>
      <c r="V77" s="11">
        <f t="shared" si="4"/>
        <v>12.965964343598054</v>
      </c>
      <c r="W77" s="11">
        <f t="shared" si="5"/>
        <v>1.6207455429497568</v>
      </c>
    </row>
    <row r="78" spans="4:40" ht="27" thickBot="1" x14ac:dyDescent="0.35">
      <c r="D78" s="3">
        <v>1</v>
      </c>
      <c r="E78" s="3" t="s">
        <v>451</v>
      </c>
      <c r="F78" s="4" t="s">
        <v>854</v>
      </c>
      <c r="G78" s="4" t="s">
        <v>452</v>
      </c>
      <c r="H78" s="7" t="s">
        <v>453</v>
      </c>
      <c r="I78" s="3" t="s">
        <v>454</v>
      </c>
      <c r="J78" s="3" t="s">
        <v>455</v>
      </c>
      <c r="K78" s="3">
        <v>0.26</v>
      </c>
      <c r="L78" s="3" t="s">
        <v>456</v>
      </c>
      <c r="M78" s="3" t="s">
        <v>295</v>
      </c>
      <c r="N78" s="3" t="s">
        <v>21</v>
      </c>
      <c r="O78" s="3" t="s">
        <v>22</v>
      </c>
      <c r="P78" s="3">
        <v>2729</v>
      </c>
      <c r="Q78" s="3">
        <v>0</v>
      </c>
      <c r="R78" s="3">
        <v>2</v>
      </c>
      <c r="S78" s="13" t="s">
        <v>894</v>
      </c>
      <c r="T78" s="13" t="str">
        <f t="shared" si="3"/>
        <v>(CH3)3(11)</v>
      </c>
      <c r="U78" s="13" t="s">
        <v>955</v>
      </c>
      <c r="V78" s="11">
        <f t="shared" si="4"/>
        <v>14.657383657017222</v>
      </c>
      <c r="W78" s="11">
        <f t="shared" si="5"/>
        <v>1.8321729571271528</v>
      </c>
    </row>
    <row r="79" spans="4:40" ht="27" thickBot="1" x14ac:dyDescent="0.35">
      <c r="D79" s="3">
        <v>1</v>
      </c>
      <c r="E79" s="3" t="s">
        <v>234</v>
      </c>
      <c r="F79" s="4" t="s">
        <v>457</v>
      </c>
      <c r="G79" s="4" t="s">
        <v>458</v>
      </c>
      <c r="H79" s="7" t="s">
        <v>442</v>
      </c>
      <c r="I79" s="3" t="s">
        <v>459</v>
      </c>
      <c r="J79" s="3" t="s">
        <v>460</v>
      </c>
      <c r="K79" s="3" t="s">
        <v>295</v>
      </c>
      <c r="L79" s="3" t="s">
        <v>461</v>
      </c>
      <c r="M79" s="3" t="s">
        <v>295</v>
      </c>
      <c r="N79" s="3" t="s">
        <v>21</v>
      </c>
      <c r="O79" s="3" t="s">
        <v>22</v>
      </c>
      <c r="P79" s="3">
        <v>2592</v>
      </c>
      <c r="Q79" s="3">
        <v>0</v>
      </c>
      <c r="R79" s="3">
        <v>2</v>
      </c>
      <c r="S79" s="13" t="s">
        <v>894</v>
      </c>
      <c r="T79" s="13" t="str">
        <f t="shared" si="3"/>
        <v>(CH3)3 (11)</v>
      </c>
      <c r="U79" s="13" t="s">
        <v>955</v>
      </c>
      <c r="V79" s="11">
        <f t="shared" si="4"/>
        <v>15.432098765432098</v>
      </c>
      <c r="W79" s="11">
        <f t="shared" si="5"/>
        <v>1.9290123456790123</v>
      </c>
    </row>
    <row r="80" spans="4:40" ht="27" thickBot="1" x14ac:dyDescent="0.35">
      <c r="D80" s="3">
        <v>1</v>
      </c>
      <c r="E80" s="3" t="s">
        <v>234</v>
      </c>
      <c r="F80" s="4" t="s">
        <v>462</v>
      </c>
      <c r="G80" s="4" t="s">
        <v>463</v>
      </c>
      <c r="H80" s="7" t="s">
        <v>464</v>
      </c>
      <c r="I80" s="3" t="s">
        <v>465</v>
      </c>
      <c r="J80" s="3" t="s">
        <v>466</v>
      </c>
      <c r="K80" s="3" t="s">
        <v>467</v>
      </c>
      <c r="L80" s="3" t="s">
        <v>468</v>
      </c>
      <c r="M80" s="3" t="s">
        <v>467</v>
      </c>
      <c r="N80" s="3" t="s">
        <v>21</v>
      </c>
      <c r="O80" s="3" t="s">
        <v>22</v>
      </c>
      <c r="P80" s="3">
        <v>2280</v>
      </c>
      <c r="Q80" s="3">
        <v>0</v>
      </c>
      <c r="R80" s="3">
        <v>2</v>
      </c>
      <c r="S80" s="13" t="s">
        <v>894</v>
      </c>
      <c r="T80" s="13" t="str">
        <f t="shared" si="3"/>
        <v>(11)</v>
      </c>
      <c r="U80" s="13" t="s">
        <v>955</v>
      </c>
      <c r="V80" s="11">
        <f t="shared" si="4"/>
        <v>17.543859649122808</v>
      </c>
      <c r="W80" s="11">
        <f t="shared" si="5"/>
        <v>2.192982456140351</v>
      </c>
    </row>
    <row r="81" spans="4:23" ht="53.4" thickBot="1" x14ac:dyDescent="0.35">
      <c r="D81" s="3">
        <v>1</v>
      </c>
      <c r="E81" s="3" t="s">
        <v>234</v>
      </c>
      <c r="F81" s="4" t="s">
        <v>469</v>
      </c>
      <c r="G81" s="4" t="s">
        <v>470</v>
      </c>
      <c r="H81" s="4" t="s">
        <v>471</v>
      </c>
      <c r="I81" s="3">
        <v>108.4</v>
      </c>
      <c r="J81" s="3" t="s">
        <v>472</v>
      </c>
      <c r="K81" s="3">
        <v>0.1</v>
      </c>
      <c r="L81" s="3" t="s">
        <v>473</v>
      </c>
      <c r="M81" s="3" t="s">
        <v>241</v>
      </c>
      <c r="N81" s="3" t="s">
        <v>21</v>
      </c>
      <c r="O81" s="3" t="s">
        <v>22</v>
      </c>
      <c r="P81" s="3">
        <v>2440</v>
      </c>
      <c r="Q81" s="3">
        <v>0</v>
      </c>
      <c r="R81" s="3">
        <v>2</v>
      </c>
      <c r="S81" s="13" t="s">
        <v>894</v>
      </c>
      <c r="T81" s="13" t="str">
        <f t="shared" si="3"/>
        <v>(11)</v>
      </c>
      <c r="U81" s="13" t="s">
        <v>955</v>
      </c>
      <c r="V81" s="11">
        <f t="shared" si="4"/>
        <v>16.393442622950818</v>
      </c>
      <c r="W81" s="11">
        <f t="shared" si="5"/>
        <v>2.0491803278688523</v>
      </c>
    </row>
    <row r="82" spans="4:23" ht="27" thickBot="1" x14ac:dyDescent="0.35">
      <c r="D82" s="3">
        <v>1</v>
      </c>
      <c r="E82" s="3" t="s">
        <v>234</v>
      </c>
      <c r="F82" s="4" t="s">
        <v>474</v>
      </c>
      <c r="G82" s="4" t="s">
        <v>475</v>
      </c>
      <c r="H82" s="4" t="s">
        <v>476</v>
      </c>
      <c r="I82" s="3" t="s">
        <v>477</v>
      </c>
      <c r="J82" s="3" t="s">
        <v>478</v>
      </c>
      <c r="K82" s="3" t="s">
        <v>262</v>
      </c>
      <c r="L82" s="3" t="s">
        <v>479</v>
      </c>
      <c r="M82" s="3" t="s">
        <v>262</v>
      </c>
      <c r="N82" s="3" t="s">
        <v>21</v>
      </c>
      <c r="O82" s="3" t="s">
        <v>22</v>
      </c>
      <c r="P82" s="3">
        <v>1505</v>
      </c>
      <c r="Q82" s="3">
        <v>0</v>
      </c>
      <c r="R82" s="3">
        <v>2</v>
      </c>
      <c r="S82" s="13" t="s">
        <v>894</v>
      </c>
      <c r="T82" s="13" t="str">
        <f t="shared" si="3"/>
        <v>(11)</v>
      </c>
      <c r="U82" s="13" t="s">
        <v>955</v>
      </c>
      <c r="V82" s="11">
        <f t="shared" si="4"/>
        <v>26.578073089700997</v>
      </c>
      <c r="W82" s="11">
        <f t="shared" si="5"/>
        <v>3.3222591362126246</v>
      </c>
    </row>
    <row r="83" spans="4:23" ht="40.200000000000003" thickBot="1" x14ac:dyDescent="0.35">
      <c r="D83" s="3">
        <v>1</v>
      </c>
      <c r="E83" s="3" t="s">
        <v>234</v>
      </c>
      <c r="F83" s="4" t="s">
        <v>480</v>
      </c>
      <c r="G83" s="4" t="s">
        <v>481</v>
      </c>
      <c r="H83" s="4" t="s">
        <v>482</v>
      </c>
      <c r="I83" s="3">
        <v>101.6</v>
      </c>
      <c r="J83" s="3" t="s">
        <v>260</v>
      </c>
      <c r="K83" s="3">
        <v>8.3000000000000004E-2</v>
      </c>
      <c r="L83" s="3" t="s">
        <v>483</v>
      </c>
      <c r="M83" s="3" t="s">
        <v>255</v>
      </c>
      <c r="N83" s="3" t="s">
        <v>21</v>
      </c>
      <c r="O83" s="3" t="s">
        <v>22</v>
      </c>
      <c r="P83" s="3">
        <v>1508</v>
      </c>
      <c r="Q83" s="3">
        <v>0</v>
      </c>
      <c r="R83" s="3">
        <v>2</v>
      </c>
      <c r="S83" s="13" t="s">
        <v>894</v>
      </c>
      <c r="T83" s="13" t="str">
        <f t="shared" si="3"/>
        <v>(11)</v>
      </c>
      <c r="U83" s="13" t="s">
        <v>955</v>
      </c>
      <c r="V83" s="11">
        <f t="shared" si="4"/>
        <v>26.525198938992041</v>
      </c>
      <c r="W83" s="11">
        <f t="shared" si="5"/>
        <v>3.3156498673740051</v>
      </c>
    </row>
    <row r="84" spans="4:23" ht="40.200000000000003" thickBot="1" x14ac:dyDescent="0.35">
      <c r="D84" s="3">
        <v>1</v>
      </c>
      <c r="E84" s="3" t="s">
        <v>234</v>
      </c>
      <c r="F84" s="4" t="s">
        <v>484</v>
      </c>
      <c r="G84" s="4" t="s">
        <v>485</v>
      </c>
      <c r="H84" s="4" t="s">
        <v>486</v>
      </c>
      <c r="I84" s="3">
        <v>97.87</v>
      </c>
      <c r="J84" s="3" t="s">
        <v>368</v>
      </c>
      <c r="K84" s="3">
        <v>0.15</v>
      </c>
      <c r="L84" s="3" t="s">
        <v>487</v>
      </c>
      <c r="M84" s="3" t="s">
        <v>368</v>
      </c>
      <c r="N84" s="3" t="s">
        <v>488</v>
      </c>
      <c r="O84" s="3">
        <v>0.27800000000000002</v>
      </c>
      <c r="P84" s="3">
        <v>1622.91</v>
      </c>
      <c r="Q84" s="3">
        <v>0</v>
      </c>
      <c r="R84" s="3">
        <v>1</v>
      </c>
      <c r="S84" s="13" t="s">
        <v>894</v>
      </c>
      <c r="T84" s="13" t="str">
        <f t="shared" si="3"/>
        <v>(11)</v>
      </c>
      <c r="U84" s="13" t="s">
        <v>955</v>
      </c>
      <c r="V84" s="11">
        <f t="shared" si="4"/>
        <v>24.647084557985345</v>
      </c>
      <c r="W84" s="11">
        <f t="shared" si="5"/>
        <v>3.0808855697481681</v>
      </c>
    </row>
    <row r="85" spans="4:23" ht="40.200000000000003" thickBot="1" x14ac:dyDescent="0.35">
      <c r="D85" s="3">
        <v>1</v>
      </c>
      <c r="E85" s="3" t="s">
        <v>234</v>
      </c>
      <c r="F85" s="4" t="s">
        <v>489</v>
      </c>
      <c r="G85" s="4" t="s">
        <v>490</v>
      </c>
      <c r="H85" s="4" t="s">
        <v>491</v>
      </c>
      <c r="I85" s="3">
        <v>90.4</v>
      </c>
      <c r="J85" s="3" t="s">
        <v>492</v>
      </c>
      <c r="K85" s="3">
        <v>0.28999999999999998</v>
      </c>
      <c r="L85" s="3" t="s">
        <v>493</v>
      </c>
      <c r="M85" s="3" t="s">
        <v>171</v>
      </c>
      <c r="N85" s="3" t="s">
        <v>21</v>
      </c>
      <c r="O85" s="3" t="s">
        <v>22</v>
      </c>
      <c r="P85" s="3">
        <v>2138</v>
      </c>
      <c r="Q85" s="3">
        <v>0</v>
      </c>
      <c r="R85" s="3">
        <v>2</v>
      </c>
      <c r="S85" s="13" t="s">
        <v>894</v>
      </c>
      <c r="T85" s="13" t="str">
        <f t="shared" si="3"/>
        <v>(11)</v>
      </c>
      <c r="U85" s="13" t="s">
        <v>955</v>
      </c>
      <c r="V85" s="11">
        <f t="shared" si="4"/>
        <v>18.709073900841908</v>
      </c>
      <c r="W85" s="11">
        <f t="shared" si="5"/>
        <v>2.3386342376052385</v>
      </c>
    </row>
    <row r="86" spans="4:23" ht="37.799999999999997" customHeight="1" thickBot="1" x14ac:dyDescent="0.35">
      <c r="D86" s="3">
        <v>1</v>
      </c>
      <c r="E86" s="3" t="s">
        <v>234</v>
      </c>
      <c r="F86" s="4" t="s">
        <v>494</v>
      </c>
      <c r="G86" s="4" t="s">
        <v>495</v>
      </c>
      <c r="H86" s="4" t="s">
        <v>496</v>
      </c>
      <c r="I86" s="3">
        <v>107.5</v>
      </c>
      <c r="J86" s="3" t="s">
        <v>497</v>
      </c>
      <c r="K86" s="3">
        <v>0.37</v>
      </c>
      <c r="L86" s="3" t="s">
        <v>498</v>
      </c>
      <c r="M86" s="3" t="s">
        <v>111</v>
      </c>
      <c r="N86" s="3" t="s">
        <v>21</v>
      </c>
      <c r="O86" s="3" t="s">
        <v>22</v>
      </c>
      <c r="P86" s="3">
        <v>3607</v>
      </c>
      <c r="Q86" s="3">
        <v>0</v>
      </c>
      <c r="R86" s="3">
        <v>2</v>
      </c>
      <c r="S86" s="13" t="s">
        <v>894</v>
      </c>
      <c r="T86" s="13" t="str">
        <f t="shared" si="3"/>
        <v>(11)</v>
      </c>
      <c r="U86" s="13" t="s">
        <v>955</v>
      </c>
      <c r="V86" s="11">
        <f t="shared" si="4"/>
        <v>11.089548100914888</v>
      </c>
      <c r="W86" s="11">
        <f t="shared" si="5"/>
        <v>1.386193512614361</v>
      </c>
    </row>
    <row r="87" spans="4:23" ht="40.200000000000003" thickBot="1" x14ac:dyDescent="0.35">
      <c r="D87" s="3">
        <v>1</v>
      </c>
      <c r="E87" s="3" t="s">
        <v>234</v>
      </c>
      <c r="F87" s="4" t="s">
        <v>499</v>
      </c>
      <c r="G87" s="4" t="s">
        <v>500</v>
      </c>
      <c r="H87" s="4" t="s">
        <v>501</v>
      </c>
      <c r="I87" s="3">
        <v>105.7</v>
      </c>
      <c r="J87" s="3" t="s">
        <v>502</v>
      </c>
      <c r="K87" s="3">
        <v>0.32</v>
      </c>
      <c r="L87" s="3" t="s">
        <v>503</v>
      </c>
      <c r="M87" s="3" t="s">
        <v>267</v>
      </c>
      <c r="N87" s="3" t="s">
        <v>21</v>
      </c>
      <c r="O87" s="3" t="s">
        <v>22</v>
      </c>
      <c r="P87" s="3">
        <v>3245</v>
      </c>
      <c r="Q87" s="3">
        <v>0</v>
      </c>
      <c r="R87" s="3">
        <v>2</v>
      </c>
      <c r="S87" s="13" t="s">
        <v>894</v>
      </c>
      <c r="T87" s="13" t="str">
        <f t="shared" si="3"/>
        <v>(11)</v>
      </c>
      <c r="U87" s="13" t="s">
        <v>955</v>
      </c>
      <c r="V87" s="11">
        <f t="shared" si="4"/>
        <v>12.326656394453005</v>
      </c>
      <c r="W87" s="11">
        <f t="shared" si="5"/>
        <v>1.5408320493066257</v>
      </c>
    </row>
    <row r="88" spans="4:23" ht="53.4" thickBot="1" x14ac:dyDescent="0.35">
      <c r="D88" s="3">
        <v>1</v>
      </c>
      <c r="E88" s="3" t="s">
        <v>234</v>
      </c>
      <c r="F88" s="4" t="s">
        <v>504</v>
      </c>
      <c r="G88" s="4" t="s">
        <v>505</v>
      </c>
      <c r="H88" s="4" t="s">
        <v>506</v>
      </c>
      <c r="I88" s="3" t="s">
        <v>507</v>
      </c>
      <c r="J88" s="3" t="s">
        <v>406</v>
      </c>
      <c r="K88" s="3">
        <v>8.1000000000000003E-2</v>
      </c>
      <c r="L88" s="3" t="s">
        <v>508</v>
      </c>
      <c r="M88" s="3" t="s">
        <v>509</v>
      </c>
      <c r="N88" s="3" t="s">
        <v>21</v>
      </c>
      <c r="O88" s="3" t="s">
        <v>22</v>
      </c>
      <c r="P88" s="3">
        <v>1805</v>
      </c>
      <c r="Q88" s="3">
        <v>0</v>
      </c>
      <c r="R88" s="3">
        <v>2</v>
      </c>
      <c r="S88" s="13" t="s">
        <v>894</v>
      </c>
      <c r="T88" s="13" t="str">
        <f t="shared" si="3"/>
        <v>(CH3)3+ CH3CH2CH2+CH2CH3 (11)</v>
      </c>
      <c r="U88" s="13" t="s">
        <v>955</v>
      </c>
      <c r="V88" s="11">
        <f t="shared" si="4"/>
        <v>22.1606648199446</v>
      </c>
      <c r="W88" s="11">
        <f t="shared" si="5"/>
        <v>2.770083102493075</v>
      </c>
    </row>
    <row r="89" spans="4:23" ht="40.200000000000003" thickBot="1" x14ac:dyDescent="0.35">
      <c r="D89" s="3">
        <v>1</v>
      </c>
      <c r="E89" s="3" t="s">
        <v>234</v>
      </c>
      <c r="F89" s="4" t="s">
        <v>862</v>
      </c>
      <c r="G89" s="4" t="s">
        <v>511</v>
      </c>
      <c r="H89" s="4" t="s">
        <v>512</v>
      </c>
      <c r="I89" s="3" t="s">
        <v>513</v>
      </c>
      <c r="J89" s="3">
        <v>4.4800000000000004</v>
      </c>
      <c r="K89" s="3" t="s">
        <v>262</v>
      </c>
      <c r="L89" s="3" t="s">
        <v>514</v>
      </c>
      <c r="M89" s="3" t="s">
        <v>205</v>
      </c>
      <c r="N89" s="3" t="s">
        <v>21</v>
      </c>
      <c r="O89" s="3" t="s">
        <v>22</v>
      </c>
      <c r="P89" s="3">
        <v>1953.7</v>
      </c>
      <c r="Q89" s="3">
        <v>0</v>
      </c>
      <c r="R89" s="3">
        <v>2</v>
      </c>
      <c r="S89" s="13" t="s">
        <v>894</v>
      </c>
      <c r="T89" s="13" t="str">
        <f t="shared" si="3"/>
        <v>(11)</v>
      </c>
      <c r="U89" s="13" t="s">
        <v>957</v>
      </c>
      <c r="V89" s="11">
        <f t="shared" si="4"/>
        <v>20.473972462507039</v>
      </c>
      <c r="W89" s="11">
        <f t="shared" si="5"/>
        <v>2.5592465578133798</v>
      </c>
    </row>
    <row r="90" spans="4:23" ht="79.8" thickBot="1" x14ac:dyDescent="0.35">
      <c r="D90" s="3">
        <v>1</v>
      </c>
      <c r="E90" s="3" t="s">
        <v>234</v>
      </c>
      <c r="F90" s="4" t="s">
        <v>515</v>
      </c>
      <c r="G90" s="4" t="s">
        <v>516</v>
      </c>
      <c r="H90" s="4" t="s">
        <v>517</v>
      </c>
      <c r="I90" s="3" t="s">
        <v>518</v>
      </c>
      <c r="J90" s="3" t="s">
        <v>519</v>
      </c>
      <c r="K90" s="3" t="s">
        <v>520</v>
      </c>
      <c r="L90" s="3" t="s">
        <v>521</v>
      </c>
      <c r="M90" s="3" t="s">
        <v>520</v>
      </c>
      <c r="N90" s="3" t="s">
        <v>21</v>
      </c>
      <c r="O90" s="3" t="s">
        <v>22</v>
      </c>
      <c r="P90" s="3">
        <v>2265</v>
      </c>
      <c r="Q90" s="3">
        <v>0</v>
      </c>
      <c r="R90" s="3">
        <v>2</v>
      </c>
      <c r="S90" s="13" t="s">
        <v>894</v>
      </c>
      <c r="T90" s="13" t="str">
        <f t="shared" si="3"/>
        <v>(11)</v>
      </c>
      <c r="U90" s="13" t="s">
        <v>955</v>
      </c>
      <c r="V90" s="11">
        <f t="shared" si="4"/>
        <v>17.660044150110377</v>
      </c>
      <c r="W90" s="11">
        <f t="shared" si="5"/>
        <v>2.2075055187637971</v>
      </c>
    </row>
    <row r="91" spans="4:23" ht="66.599999999999994" thickBot="1" x14ac:dyDescent="0.35">
      <c r="D91" s="3">
        <v>1</v>
      </c>
      <c r="E91" s="3" t="s">
        <v>234</v>
      </c>
      <c r="F91" s="4" t="s">
        <v>522</v>
      </c>
      <c r="G91" s="4" t="s">
        <v>523</v>
      </c>
      <c r="H91" s="4" t="s">
        <v>524</v>
      </c>
      <c r="I91" s="3" t="s">
        <v>525</v>
      </c>
      <c r="J91" s="3">
        <v>3.69</v>
      </c>
      <c r="K91" s="3" t="s">
        <v>83</v>
      </c>
      <c r="L91" s="3" t="s">
        <v>526</v>
      </c>
      <c r="M91" s="3" t="s">
        <v>527</v>
      </c>
      <c r="N91" s="3" t="s">
        <v>21</v>
      </c>
      <c r="O91" s="3" t="s">
        <v>22</v>
      </c>
      <c r="P91" s="3">
        <v>1765.4</v>
      </c>
      <c r="Q91" s="3">
        <v>0</v>
      </c>
      <c r="R91" s="3">
        <v>2</v>
      </c>
      <c r="S91" s="13" t="s">
        <v>894</v>
      </c>
      <c r="T91" s="13" t="str">
        <f t="shared" si="3"/>
        <v>(CH2)2CH3+(CH3)2CH-CH2-CH3 (11)</v>
      </c>
      <c r="U91" s="13" t="s">
        <v>955</v>
      </c>
      <c r="V91" s="11">
        <f t="shared" si="4"/>
        <v>22.657754616517501</v>
      </c>
      <c r="W91" s="11">
        <f t="shared" si="5"/>
        <v>2.8322193270646876</v>
      </c>
    </row>
    <row r="92" spans="4:23" ht="53.4" thickBot="1" x14ac:dyDescent="0.35">
      <c r="D92" s="3">
        <v>1</v>
      </c>
      <c r="E92" s="3" t="s">
        <v>234</v>
      </c>
      <c r="F92" s="4" t="s">
        <v>528</v>
      </c>
      <c r="G92" s="4" t="s">
        <v>529</v>
      </c>
      <c r="H92" s="4" t="s">
        <v>530</v>
      </c>
      <c r="I92" s="3" t="s">
        <v>531</v>
      </c>
      <c r="J92" s="3" t="s">
        <v>532</v>
      </c>
      <c r="K92" s="3" t="s">
        <v>178</v>
      </c>
      <c r="L92" s="3" t="s">
        <v>533</v>
      </c>
      <c r="M92" s="3" t="s">
        <v>178</v>
      </c>
      <c r="N92" s="3" t="s">
        <v>21</v>
      </c>
      <c r="O92" s="3" t="s">
        <v>22</v>
      </c>
      <c r="P92" s="3">
        <v>1888</v>
      </c>
      <c r="Q92" s="3">
        <v>0</v>
      </c>
      <c r="R92" s="3">
        <v>2</v>
      </c>
      <c r="S92" s="13" t="s">
        <v>894</v>
      </c>
      <c r="T92" s="13" t="str">
        <f t="shared" si="3"/>
        <v>(11)</v>
      </c>
      <c r="U92" s="13" t="s">
        <v>955</v>
      </c>
      <c r="V92" s="11">
        <f t="shared" si="4"/>
        <v>21.1864406779661</v>
      </c>
      <c r="W92" s="11">
        <f t="shared" si="5"/>
        <v>2.6483050847457625</v>
      </c>
    </row>
    <row r="93" spans="4:23" ht="53.4" thickBot="1" x14ac:dyDescent="0.35">
      <c r="D93" s="3">
        <v>1</v>
      </c>
      <c r="E93" s="3" t="s">
        <v>234</v>
      </c>
      <c r="F93" s="4" t="s">
        <v>534</v>
      </c>
      <c r="G93" s="4" t="s">
        <v>535</v>
      </c>
      <c r="H93" s="4" t="s">
        <v>536</v>
      </c>
      <c r="I93" s="3" t="s">
        <v>537</v>
      </c>
      <c r="J93" s="3" t="s">
        <v>183</v>
      </c>
      <c r="K93" s="3" t="s">
        <v>538</v>
      </c>
      <c r="L93" s="3" t="s">
        <v>539</v>
      </c>
      <c r="M93" s="3" t="s">
        <v>538</v>
      </c>
      <c r="N93" s="3" t="s">
        <v>21</v>
      </c>
      <c r="O93" s="3" t="s">
        <v>22</v>
      </c>
      <c r="P93" s="3">
        <v>1387</v>
      </c>
      <c r="Q93" s="3">
        <v>0</v>
      </c>
      <c r="R93" s="3">
        <v>2</v>
      </c>
      <c r="S93" s="13" t="s">
        <v>894</v>
      </c>
      <c r="T93" s="13" t="str">
        <f t="shared" si="3"/>
        <v>(11)</v>
      </c>
      <c r="U93" s="13" t="s">
        <v>958</v>
      </c>
      <c r="V93" s="11">
        <f t="shared" si="4"/>
        <v>28.839221341023791</v>
      </c>
      <c r="W93" s="11">
        <f t="shared" si="5"/>
        <v>3.6049026676279738</v>
      </c>
    </row>
    <row r="94" spans="4:23" ht="40.200000000000003" thickBot="1" x14ac:dyDescent="0.35">
      <c r="D94" s="3">
        <v>1</v>
      </c>
      <c r="E94" s="3" t="s">
        <v>234</v>
      </c>
      <c r="F94" s="4" t="s">
        <v>540</v>
      </c>
      <c r="G94" s="4" t="s">
        <v>541</v>
      </c>
      <c r="H94" s="4" t="s">
        <v>542</v>
      </c>
      <c r="I94" s="3" t="s">
        <v>543</v>
      </c>
      <c r="J94" s="3" t="s">
        <v>544</v>
      </c>
      <c r="K94" s="3" t="s">
        <v>545</v>
      </c>
      <c r="L94" s="3" t="s">
        <v>546</v>
      </c>
      <c r="M94" s="3" t="s">
        <v>545</v>
      </c>
      <c r="N94" s="3" t="s">
        <v>21</v>
      </c>
      <c r="O94" s="3" t="s">
        <v>22</v>
      </c>
      <c r="P94" s="3">
        <v>1397</v>
      </c>
      <c r="Q94" s="3">
        <v>0</v>
      </c>
      <c r="R94" s="3">
        <v>2</v>
      </c>
      <c r="S94" s="13" t="s">
        <v>894</v>
      </c>
      <c r="T94" s="13" t="str">
        <f t="shared" si="3"/>
        <v>(11)</v>
      </c>
      <c r="U94" s="13" t="s">
        <v>958</v>
      </c>
      <c r="V94" s="11">
        <f t="shared" si="4"/>
        <v>28.632784538296349</v>
      </c>
      <c r="W94" s="11">
        <f t="shared" si="5"/>
        <v>3.5790980672870436</v>
      </c>
    </row>
    <row r="95" spans="4:23" ht="27" thickBot="1" x14ac:dyDescent="0.35">
      <c r="D95" s="3">
        <v>1</v>
      </c>
      <c r="E95" s="3" t="s">
        <v>234</v>
      </c>
      <c r="F95" s="4" t="s">
        <v>547</v>
      </c>
      <c r="G95" s="4" t="s">
        <v>548</v>
      </c>
      <c r="H95" s="4" t="s">
        <v>549</v>
      </c>
      <c r="I95" s="3" t="s">
        <v>550</v>
      </c>
      <c r="J95" s="3" t="s">
        <v>551</v>
      </c>
      <c r="K95" s="3" t="s">
        <v>222</v>
      </c>
      <c r="L95" s="3" t="s">
        <v>552</v>
      </c>
      <c r="M95" s="3" t="s">
        <v>553</v>
      </c>
      <c r="N95" s="3" t="s">
        <v>21</v>
      </c>
      <c r="O95" s="3" t="s">
        <v>22</v>
      </c>
      <c r="P95" s="3">
        <v>604.70000000000005</v>
      </c>
      <c r="Q95" s="3">
        <v>0</v>
      </c>
      <c r="R95" s="3">
        <v>2</v>
      </c>
      <c r="S95" s="13" t="s">
        <v>894</v>
      </c>
      <c r="T95" s="13" t="str">
        <f t="shared" si="3"/>
        <v>(11)</v>
      </c>
      <c r="U95" s="13" t="s">
        <v>958</v>
      </c>
      <c r="V95" s="11">
        <f t="shared" si="4"/>
        <v>66.14850339011079</v>
      </c>
      <c r="W95" s="11">
        <f t="shared" si="5"/>
        <v>8.2685629237638487</v>
      </c>
    </row>
    <row r="96" spans="4:23" ht="27" thickBot="1" x14ac:dyDescent="0.35">
      <c r="D96" s="3">
        <v>1</v>
      </c>
      <c r="E96" s="3" t="s">
        <v>234</v>
      </c>
      <c r="F96" s="4" t="s">
        <v>554</v>
      </c>
      <c r="G96" s="4" t="s">
        <v>555</v>
      </c>
      <c r="H96" s="4" t="s">
        <v>556</v>
      </c>
      <c r="I96" s="3" t="s">
        <v>557</v>
      </c>
      <c r="J96" s="3" t="s">
        <v>558</v>
      </c>
      <c r="K96" s="3" t="s">
        <v>559</v>
      </c>
      <c r="L96" s="3" t="s">
        <v>560</v>
      </c>
      <c r="M96" s="3" t="s">
        <v>559</v>
      </c>
      <c r="N96" s="3" t="s">
        <v>21</v>
      </c>
      <c r="O96" s="3" t="s">
        <v>22</v>
      </c>
      <c r="P96" s="3">
        <v>2140</v>
      </c>
      <c r="Q96" s="3">
        <v>0</v>
      </c>
      <c r="R96" s="3">
        <v>2</v>
      </c>
      <c r="S96" s="13" t="s">
        <v>894</v>
      </c>
      <c r="T96" s="13" t="str">
        <f t="shared" si="3"/>
        <v>(11)</v>
      </c>
      <c r="U96" s="13" t="s">
        <v>958</v>
      </c>
      <c r="V96" s="11">
        <f t="shared" si="4"/>
        <v>18.691588785046729</v>
      </c>
      <c r="W96" s="11">
        <f t="shared" si="5"/>
        <v>2.3364485981308412</v>
      </c>
    </row>
    <row r="97" spans="4:23" ht="53.4" thickBot="1" x14ac:dyDescent="0.35">
      <c r="D97" s="3">
        <v>1</v>
      </c>
      <c r="E97" s="3" t="s">
        <v>234</v>
      </c>
      <c r="F97" s="4" t="s">
        <v>863</v>
      </c>
      <c r="G97" s="4" t="s">
        <v>561</v>
      </c>
      <c r="H97" s="4" t="s">
        <v>562</v>
      </c>
      <c r="I97" s="3" t="s">
        <v>563</v>
      </c>
      <c r="J97" s="3"/>
      <c r="K97" s="3" t="s">
        <v>71</v>
      </c>
      <c r="L97" s="3" t="s">
        <v>487</v>
      </c>
      <c r="M97" s="3"/>
      <c r="N97" s="3" t="s">
        <v>488</v>
      </c>
      <c r="O97" s="3" t="s">
        <v>488</v>
      </c>
      <c r="P97" s="3">
        <v>1444.47</v>
      </c>
      <c r="Q97" s="3">
        <v>0</v>
      </c>
      <c r="R97" s="3">
        <v>2</v>
      </c>
      <c r="S97" s="13" t="s">
        <v>894</v>
      </c>
      <c r="T97" s="13" t="str">
        <f t="shared" si="3"/>
        <v>(11)</v>
      </c>
      <c r="U97" s="13" t="s">
        <v>955</v>
      </c>
      <c r="V97" s="11">
        <f t="shared" si="4"/>
        <v>27.69181776014732</v>
      </c>
      <c r="W97" s="11">
        <f t="shared" si="5"/>
        <v>3.461477220018415</v>
      </c>
    </row>
    <row r="98" spans="4:23" ht="40.200000000000003" thickBot="1" x14ac:dyDescent="0.35">
      <c r="D98" s="3">
        <v>1</v>
      </c>
      <c r="E98" s="3" t="s">
        <v>234</v>
      </c>
      <c r="F98" s="4" t="s">
        <v>564</v>
      </c>
      <c r="G98" s="4" t="s">
        <v>565</v>
      </c>
      <c r="H98" s="4" t="s">
        <v>566</v>
      </c>
      <c r="I98" s="3" t="s">
        <v>567</v>
      </c>
      <c r="J98" s="3">
        <v>3.6179999999999999</v>
      </c>
      <c r="K98" s="3" t="s">
        <v>568</v>
      </c>
      <c r="L98" s="3" t="s">
        <v>569</v>
      </c>
      <c r="M98" s="3" t="s">
        <v>267</v>
      </c>
      <c r="N98" s="3" t="s">
        <v>21</v>
      </c>
      <c r="O98" s="3" t="s">
        <v>22</v>
      </c>
      <c r="P98" s="3">
        <v>1291.1199999999999</v>
      </c>
      <c r="Q98" s="3">
        <v>0</v>
      </c>
      <c r="R98" s="3">
        <v>2</v>
      </c>
      <c r="S98" s="13" t="s">
        <v>894</v>
      </c>
      <c r="T98" s="13" t="str">
        <f t="shared" si="3"/>
        <v>(11)</v>
      </c>
      <c r="U98" s="13" t="s">
        <v>958</v>
      </c>
      <c r="V98" s="11">
        <f t="shared" si="4"/>
        <v>30.980853832331622</v>
      </c>
      <c r="W98" s="11">
        <f t="shared" si="5"/>
        <v>3.8726067290414528</v>
      </c>
    </row>
    <row r="99" spans="4:23" ht="66.599999999999994" thickBot="1" x14ac:dyDescent="0.35">
      <c r="D99" s="3">
        <v>1</v>
      </c>
      <c r="E99" s="3" t="s">
        <v>234</v>
      </c>
      <c r="F99" s="4" t="s">
        <v>864</v>
      </c>
      <c r="G99" s="4" t="s">
        <v>570</v>
      </c>
      <c r="H99" s="4" t="s">
        <v>571</v>
      </c>
      <c r="I99" s="3">
        <v>88.93</v>
      </c>
      <c r="J99" s="3">
        <v>3.64</v>
      </c>
      <c r="K99" s="3">
        <v>0.25</v>
      </c>
      <c r="L99" s="3" t="s">
        <v>572</v>
      </c>
      <c r="M99" s="3">
        <v>0.25</v>
      </c>
      <c r="N99" s="3" t="s">
        <v>22</v>
      </c>
      <c r="O99" s="3" t="s">
        <v>22</v>
      </c>
      <c r="P99" s="3">
        <v>746</v>
      </c>
      <c r="Q99" s="3">
        <v>0</v>
      </c>
      <c r="R99" s="3">
        <v>2</v>
      </c>
      <c r="S99" s="13" t="s">
        <v>894</v>
      </c>
      <c r="T99" s="13" t="str">
        <f t="shared" si="3"/>
        <v>(11)</v>
      </c>
      <c r="U99" s="13" t="s">
        <v>958</v>
      </c>
      <c r="V99" s="11">
        <f t="shared" si="4"/>
        <v>53.619302949061662</v>
      </c>
      <c r="W99" s="11">
        <f t="shared" si="5"/>
        <v>6.7024128686327078</v>
      </c>
    </row>
    <row r="100" spans="4:23" ht="66.599999999999994" thickBot="1" x14ac:dyDescent="0.35">
      <c r="D100" s="3">
        <v>1</v>
      </c>
      <c r="E100" s="3" t="s">
        <v>234</v>
      </c>
      <c r="F100" s="4" t="s">
        <v>865</v>
      </c>
      <c r="G100" s="4" t="s">
        <v>573</v>
      </c>
      <c r="H100" s="4" t="s">
        <v>571</v>
      </c>
      <c r="I100" s="3">
        <v>84.43</v>
      </c>
      <c r="J100" s="3">
        <v>3.45</v>
      </c>
      <c r="K100" s="3">
        <v>0.26</v>
      </c>
      <c r="L100" s="3" t="s">
        <v>574</v>
      </c>
      <c r="M100" s="3">
        <v>0.26</v>
      </c>
      <c r="N100" s="3" t="s">
        <v>22</v>
      </c>
      <c r="O100" s="3" t="s">
        <v>22</v>
      </c>
      <c r="P100" s="3">
        <v>980</v>
      </c>
      <c r="Q100" s="3">
        <v>0</v>
      </c>
      <c r="R100" s="3">
        <v>2</v>
      </c>
      <c r="S100" s="13" t="s">
        <v>894</v>
      </c>
      <c r="T100" s="13" t="str">
        <f t="shared" si="3"/>
        <v>(11)</v>
      </c>
      <c r="U100" s="13" t="s">
        <v>958</v>
      </c>
      <c r="V100" s="11">
        <f t="shared" si="4"/>
        <v>40.816326530612244</v>
      </c>
      <c r="W100" s="11">
        <f t="shared" si="5"/>
        <v>5.1020408163265305</v>
      </c>
    </row>
    <row r="101" spans="4:23" ht="57.6" customHeight="1" thickBot="1" x14ac:dyDescent="0.35">
      <c r="D101" s="8">
        <v>1</v>
      </c>
      <c r="E101" s="8" t="s">
        <v>234</v>
      </c>
      <c r="F101" s="9" t="s">
        <v>868</v>
      </c>
      <c r="G101" s="9" t="s">
        <v>575</v>
      </c>
      <c r="H101" s="9" t="s">
        <v>875</v>
      </c>
      <c r="I101" s="8">
        <v>103.52</v>
      </c>
      <c r="J101" s="8">
        <v>4.29</v>
      </c>
      <c r="K101" s="8">
        <v>0.22</v>
      </c>
      <c r="L101" s="8" t="s">
        <v>851</v>
      </c>
      <c r="M101" s="8">
        <v>0.22</v>
      </c>
      <c r="N101" s="8" t="s">
        <v>22</v>
      </c>
      <c r="O101" s="8" t="s">
        <v>22</v>
      </c>
      <c r="P101" s="8">
        <v>2481</v>
      </c>
      <c r="Q101" s="8">
        <v>0</v>
      </c>
      <c r="R101" s="8">
        <v>2</v>
      </c>
      <c r="S101" s="13" t="s">
        <v>894</v>
      </c>
      <c r="T101" s="13" t="str">
        <f t="shared" si="3"/>
        <v>(CH3)3 (11)</v>
      </c>
      <c r="U101" s="13" t="s">
        <v>955</v>
      </c>
      <c r="V101" s="11">
        <f t="shared" si="4"/>
        <v>16.122531237404271</v>
      </c>
      <c r="W101" s="11">
        <f t="shared" si="5"/>
        <v>2.0153164046755339</v>
      </c>
    </row>
    <row r="102" spans="4:23" ht="40.200000000000003" thickBot="1" x14ac:dyDescent="0.35">
      <c r="D102" s="8">
        <v>1</v>
      </c>
      <c r="E102" s="8" t="s">
        <v>234</v>
      </c>
      <c r="F102" s="9" t="s">
        <v>576</v>
      </c>
      <c r="G102" s="9" t="s">
        <v>850</v>
      </c>
      <c r="H102" s="9" t="s">
        <v>876</v>
      </c>
      <c r="I102" s="8">
        <v>122.1</v>
      </c>
      <c r="J102" s="8">
        <v>5.12</v>
      </c>
      <c r="K102" s="8">
        <v>0.155</v>
      </c>
      <c r="L102" s="8">
        <v>-16.899999999999999</v>
      </c>
      <c r="M102" s="8">
        <v>0.155</v>
      </c>
      <c r="N102" s="8" t="s">
        <v>22</v>
      </c>
      <c r="O102" s="8" t="s">
        <v>22</v>
      </c>
      <c r="P102" s="8">
        <v>148</v>
      </c>
      <c r="Q102" s="8">
        <v>0</v>
      </c>
      <c r="R102" s="8">
        <v>2</v>
      </c>
      <c r="S102" s="13" t="s">
        <v>894</v>
      </c>
      <c r="T102" s="13" t="str">
        <f t="shared" si="3"/>
        <v>(11)</v>
      </c>
      <c r="U102" s="13" t="s">
        <v>958</v>
      </c>
      <c r="V102" s="11">
        <f t="shared" si="4"/>
        <v>270.27027027027026</v>
      </c>
      <c r="W102" s="11">
        <f t="shared" si="5"/>
        <v>33.783783783783782</v>
      </c>
    </row>
    <row r="103" spans="4:23" ht="27" thickBot="1" x14ac:dyDescent="0.35">
      <c r="D103" s="8">
        <v>1</v>
      </c>
      <c r="E103" s="8" t="s">
        <v>234</v>
      </c>
      <c r="F103" s="9" t="s">
        <v>577</v>
      </c>
      <c r="G103" s="9" t="s">
        <v>848</v>
      </c>
      <c r="H103" s="9" t="s">
        <v>877</v>
      </c>
      <c r="I103" s="8">
        <v>52.58</v>
      </c>
      <c r="J103" s="8">
        <v>2.16</v>
      </c>
      <c r="K103" s="8">
        <v>6.2E-2</v>
      </c>
      <c r="L103" s="8" t="s">
        <v>849</v>
      </c>
      <c r="M103" s="8">
        <v>7.6999999999999999E-2</v>
      </c>
      <c r="N103" s="8" t="s">
        <v>76</v>
      </c>
      <c r="O103" s="8" t="s">
        <v>21</v>
      </c>
      <c r="P103" s="8">
        <v>1830.6</v>
      </c>
      <c r="Q103" s="8">
        <v>0</v>
      </c>
      <c r="R103" s="8">
        <v>1</v>
      </c>
      <c r="S103" s="13" t="s">
        <v>894</v>
      </c>
      <c r="T103" s="13" t="str">
        <f t="shared" si="3"/>
        <v>(11)</v>
      </c>
      <c r="U103" s="13" t="s">
        <v>958</v>
      </c>
      <c r="V103" s="11">
        <f t="shared" si="4"/>
        <v>21.850759313886158</v>
      </c>
      <c r="W103" s="11">
        <f t="shared" si="5"/>
        <v>2.7313449142357697</v>
      </c>
    </row>
    <row r="104" spans="4:23" ht="52.2" customHeight="1" thickBot="1" x14ac:dyDescent="0.35">
      <c r="D104" s="8">
        <v>1</v>
      </c>
      <c r="E104" s="8" t="s">
        <v>234</v>
      </c>
      <c r="F104" s="9" t="s">
        <v>578</v>
      </c>
      <c r="G104" s="10" t="s">
        <v>579</v>
      </c>
      <c r="H104" s="10" t="s">
        <v>878</v>
      </c>
      <c r="I104" s="8" t="s">
        <v>580</v>
      </c>
      <c r="J104" s="8">
        <v>3.64</v>
      </c>
      <c r="K104" s="8">
        <v>0.16</v>
      </c>
      <c r="L104" s="8" t="s">
        <v>847</v>
      </c>
      <c r="M104" s="8">
        <v>0.16</v>
      </c>
      <c r="N104" s="8" t="s">
        <v>22</v>
      </c>
      <c r="O104" s="8" t="s">
        <v>22</v>
      </c>
      <c r="P104" s="8">
        <v>1399</v>
      </c>
      <c r="Q104" s="8">
        <v>0</v>
      </c>
      <c r="R104" s="8">
        <v>2</v>
      </c>
      <c r="S104" s="13" t="s">
        <v>894</v>
      </c>
      <c r="T104" s="13" t="str">
        <f t="shared" si="3"/>
        <v>(11)</v>
      </c>
      <c r="U104" s="13" t="s">
        <v>958</v>
      </c>
      <c r="V104" s="11">
        <f t="shared" si="4"/>
        <v>28.591851322373124</v>
      </c>
      <c r="W104" s="11">
        <f t="shared" si="5"/>
        <v>3.5739814152966405</v>
      </c>
    </row>
    <row r="105" spans="4:23" ht="27" thickBot="1" x14ac:dyDescent="0.35">
      <c r="D105" s="8">
        <v>1</v>
      </c>
      <c r="E105" s="8" t="s">
        <v>234</v>
      </c>
      <c r="F105" s="9" t="s">
        <v>581</v>
      </c>
      <c r="G105" s="9" t="s">
        <v>846</v>
      </c>
      <c r="H105" s="9" t="s">
        <v>879</v>
      </c>
      <c r="I105" s="8">
        <v>117.48</v>
      </c>
      <c r="J105" s="8">
        <v>4.9180000000000001</v>
      </c>
      <c r="K105" s="8">
        <v>0.28999999999999998</v>
      </c>
      <c r="L105" s="8" t="s">
        <v>582</v>
      </c>
      <c r="M105" s="8">
        <v>0.28999999999999998</v>
      </c>
      <c r="N105" s="8" t="s">
        <v>22</v>
      </c>
      <c r="O105" s="8" t="s">
        <v>22</v>
      </c>
      <c r="P105" s="8">
        <v>293</v>
      </c>
      <c r="Q105" s="8">
        <v>0</v>
      </c>
      <c r="R105" s="8">
        <v>2</v>
      </c>
      <c r="S105" s="13" t="s">
        <v>894</v>
      </c>
      <c r="T105" s="13" t="str">
        <f t="shared" si="3"/>
        <v>(11)</v>
      </c>
      <c r="U105" s="13" t="s">
        <v>958</v>
      </c>
      <c r="V105" s="11">
        <f t="shared" si="4"/>
        <v>136.51877133105802</v>
      </c>
      <c r="W105" s="11">
        <f t="shared" si="5"/>
        <v>17.064846416382252</v>
      </c>
    </row>
    <row r="106" spans="4:23" ht="15" thickBot="1" x14ac:dyDescent="0.35">
      <c r="D106" s="3">
        <v>2</v>
      </c>
      <c r="E106" s="3" t="s">
        <v>583</v>
      </c>
      <c r="F106" s="4" t="s">
        <v>584</v>
      </c>
      <c r="G106" s="4" t="s">
        <v>585</v>
      </c>
      <c r="H106" s="4" t="s">
        <v>586</v>
      </c>
      <c r="I106" s="3">
        <v>52</v>
      </c>
      <c r="J106" s="3">
        <v>2.13</v>
      </c>
      <c r="K106" s="3">
        <v>6.0999999999999999E-2</v>
      </c>
      <c r="L106" s="3" t="s">
        <v>587</v>
      </c>
      <c r="M106" s="3" t="s">
        <v>467</v>
      </c>
      <c r="N106" s="3">
        <v>648</v>
      </c>
      <c r="O106" s="3">
        <v>0.307</v>
      </c>
      <c r="P106" s="3">
        <v>675</v>
      </c>
      <c r="Q106" s="3">
        <v>0</v>
      </c>
      <c r="R106" s="3">
        <v>1</v>
      </c>
      <c r="S106" s="13" t="s">
        <v>894</v>
      </c>
      <c r="T106" s="13" t="str">
        <f t="shared" si="3"/>
        <v>(11)</v>
      </c>
      <c r="U106" s="13" t="s">
        <v>955</v>
      </c>
      <c r="V106" s="11">
        <f t="shared" si="4"/>
        <v>59.25925925925926</v>
      </c>
      <c r="W106" s="11">
        <f t="shared" si="5"/>
        <v>7.4074074074074074</v>
      </c>
    </row>
    <row r="107" spans="4:23" ht="15" thickBot="1" x14ac:dyDescent="0.35">
      <c r="D107" s="3">
        <v>2</v>
      </c>
      <c r="E107" s="3" t="s">
        <v>583</v>
      </c>
      <c r="F107" s="4" t="s">
        <v>588</v>
      </c>
      <c r="G107" s="4" t="s">
        <v>589</v>
      </c>
      <c r="H107" s="4" t="s">
        <v>590</v>
      </c>
      <c r="I107" s="3">
        <v>84</v>
      </c>
      <c r="J107" s="3">
        <v>3.44</v>
      </c>
      <c r="K107" s="3">
        <v>4.8000000000000001E-2</v>
      </c>
      <c r="L107" s="3" t="s">
        <v>591</v>
      </c>
      <c r="M107" s="3">
        <v>0.48</v>
      </c>
      <c r="N107" s="3">
        <v>750</v>
      </c>
      <c r="O107" s="3">
        <v>0.28199999999999997</v>
      </c>
      <c r="P107" s="3">
        <v>4470</v>
      </c>
      <c r="Q107" s="3">
        <v>0</v>
      </c>
      <c r="R107" s="3">
        <v>1</v>
      </c>
      <c r="S107" s="13" t="s">
        <v>894</v>
      </c>
      <c r="T107" s="13" t="str">
        <f t="shared" si="3"/>
        <v>(11)</v>
      </c>
      <c r="U107" s="13" t="s">
        <v>955</v>
      </c>
      <c r="V107" s="11">
        <f t="shared" si="4"/>
        <v>8.9485458612975393</v>
      </c>
      <c r="W107" s="11">
        <f t="shared" si="5"/>
        <v>1.1185682326621924</v>
      </c>
    </row>
    <row r="108" spans="4:23" ht="15" thickBot="1" x14ac:dyDescent="0.35">
      <c r="D108" s="3">
        <v>2</v>
      </c>
      <c r="E108" s="3" t="s">
        <v>583</v>
      </c>
      <c r="F108" s="4" t="s">
        <v>592</v>
      </c>
      <c r="G108" s="4" t="s">
        <v>593</v>
      </c>
      <c r="H108" s="4" t="s">
        <v>880</v>
      </c>
      <c r="I108" s="3" t="s">
        <v>594</v>
      </c>
      <c r="J108" s="3" t="s">
        <v>595</v>
      </c>
      <c r="K108" s="3" t="s">
        <v>596</v>
      </c>
      <c r="L108" s="3" t="s">
        <v>118</v>
      </c>
      <c r="M108" s="3" t="s">
        <v>597</v>
      </c>
      <c r="N108" s="3">
        <v>405</v>
      </c>
      <c r="O108" s="3" t="s">
        <v>598</v>
      </c>
      <c r="P108" s="3">
        <v>4</v>
      </c>
      <c r="Q108" s="3">
        <v>0</v>
      </c>
      <c r="R108" s="3">
        <v>1</v>
      </c>
      <c r="S108" s="13" t="s">
        <v>894</v>
      </c>
      <c r="T108" s="13" t="str">
        <f t="shared" si="3"/>
        <v>(11)</v>
      </c>
      <c r="U108" s="13" t="s">
        <v>956</v>
      </c>
      <c r="V108" s="11">
        <f t="shared" si="4"/>
        <v>10000</v>
      </c>
      <c r="W108" s="11">
        <f t="shared" si="5"/>
        <v>1250</v>
      </c>
    </row>
    <row r="109" spans="4:23" ht="27" thickBot="1" x14ac:dyDescent="0.35">
      <c r="D109" s="3">
        <v>2</v>
      </c>
      <c r="E109" s="3" t="s">
        <v>583</v>
      </c>
      <c r="F109" s="4" t="s">
        <v>859</v>
      </c>
      <c r="G109" s="4" t="s">
        <v>599</v>
      </c>
      <c r="H109" s="4" t="s">
        <v>881</v>
      </c>
      <c r="I109" s="3" t="s">
        <v>594</v>
      </c>
      <c r="J109" s="3" t="s">
        <v>595</v>
      </c>
      <c r="K109" s="3" t="s">
        <v>600</v>
      </c>
      <c r="L109" s="3" t="s">
        <v>601</v>
      </c>
      <c r="M109" s="3" t="s">
        <v>427</v>
      </c>
      <c r="N109" s="3">
        <v>368</v>
      </c>
      <c r="O109" s="3" t="s">
        <v>602</v>
      </c>
      <c r="P109" s="3">
        <v>7</v>
      </c>
      <c r="Q109" s="3">
        <v>0</v>
      </c>
      <c r="R109" s="3">
        <v>2</v>
      </c>
      <c r="S109" s="13" t="s">
        <v>894</v>
      </c>
      <c r="T109" s="13" t="str">
        <f t="shared" si="3"/>
        <v>(11)</v>
      </c>
      <c r="U109" s="13" t="s">
        <v>956</v>
      </c>
      <c r="V109" s="11">
        <f t="shared" si="4"/>
        <v>5714.2857142857147</v>
      </c>
      <c r="W109" s="11">
        <f t="shared" si="5"/>
        <v>714.28571428571433</v>
      </c>
    </row>
    <row r="110" spans="4:23" ht="27" thickBot="1" x14ac:dyDescent="0.35">
      <c r="D110" s="3">
        <v>2</v>
      </c>
      <c r="E110" s="3" t="s">
        <v>583</v>
      </c>
      <c r="F110" s="4" t="s">
        <v>603</v>
      </c>
      <c r="G110" s="4" t="s">
        <v>604</v>
      </c>
      <c r="H110" s="4" t="s">
        <v>882</v>
      </c>
      <c r="I110" s="3" t="s">
        <v>605</v>
      </c>
      <c r="J110" s="3" t="s">
        <v>606</v>
      </c>
      <c r="K110" s="3" t="s">
        <v>607</v>
      </c>
      <c r="L110" s="3" t="s">
        <v>608</v>
      </c>
      <c r="M110" s="3" t="s">
        <v>598</v>
      </c>
      <c r="N110" s="3" t="s">
        <v>21</v>
      </c>
      <c r="O110" s="3" t="s">
        <v>609</v>
      </c>
      <c r="P110" s="3">
        <v>93</v>
      </c>
      <c r="Q110" s="3">
        <v>0</v>
      </c>
      <c r="R110" s="3">
        <v>1</v>
      </c>
      <c r="S110" s="13" t="s">
        <v>894</v>
      </c>
      <c r="T110" s="13" t="str">
        <f t="shared" si="3"/>
        <v>(11)</v>
      </c>
      <c r="U110" s="13" t="s">
        <v>958</v>
      </c>
      <c r="V110" s="11">
        <f t="shared" si="4"/>
        <v>430.10752688172045</v>
      </c>
      <c r="W110" s="11">
        <f t="shared" si="5"/>
        <v>53.763440860215056</v>
      </c>
    </row>
    <row r="111" spans="4:23" ht="27" thickBot="1" x14ac:dyDescent="0.35">
      <c r="D111" s="3">
        <v>2</v>
      </c>
      <c r="E111" s="3" t="s">
        <v>583</v>
      </c>
      <c r="F111" s="4" t="s">
        <v>610</v>
      </c>
      <c r="G111" s="4" t="s">
        <v>611</v>
      </c>
      <c r="H111" s="4" t="s">
        <v>612</v>
      </c>
      <c r="I111" s="3">
        <v>72.8</v>
      </c>
      <c r="J111" s="3">
        <v>3.02</v>
      </c>
      <c r="K111" s="3">
        <v>5.5E-2</v>
      </c>
      <c r="L111" s="3" t="s">
        <v>613</v>
      </c>
      <c r="M111" s="3">
        <v>0.33</v>
      </c>
      <c r="N111" s="3" t="s">
        <v>21</v>
      </c>
      <c r="O111" s="3">
        <v>0.27600000000000002</v>
      </c>
      <c r="P111" s="3">
        <v>295.89999999999998</v>
      </c>
      <c r="Q111" s="3">
        <v>0</v>
      </c>
      <c r="R111" s="3">
        <v>1</v>
      </c>
      <c r="S111" s="13" t="s">
        <v>894</v>
      </c>
      <c r="T111" s="13" t="str">
        <f t="shared" si="3"/>
        <v>(11)</v>
      </c>
      <c r="U111" s="13" t="s">
        <v>958</v>
      </c>
      <c r="V111" s="11">
        <f t="shared" si="4"/>
        <v>135.18080432578574</v>
      </c>
      <c r="W111" s="11">
        <f t="shared" si="5"/>
        <v>16.897600540723218</v>
      </c>
    </row>
    <row r="112" spans="4:23" ht="27" thickBot="1" x14ac:dyDescent="0.35">
      <c r="D112" s="3">
        <v>2</v>
      </c>
      <c r="E112" s="3" t="s">
        <v>583</v>
      </c>
      <c r="F112" s="4" t="s">
        <v>614</v>
      </c>
      <c r="G112" s="4" t="s">
        <v>615</v>
      </c>
      <c r="H112" s="4" t="s">
        <v>883</v>
      </c>
      <c r="I112" s="3">
        <v>103.1</v>
      </c>
      <c r="J112" s="3">
        <v>4.29</v>
      </c>
      <c r="K112" s="3">
        <v>5.2999999999999999E-2</v>
      </c>
      <c r="L112" s="3" t="s">
        <v>616</v>
      </c>
      <c r="M112" s="3">
        <v>0.22800000000000001</v>
      </c>
      <c r="N112" s="3" t="s">
        <v>21</v>
      </c>
      <c r="O112" s="3">
        <v>0.26600000000000001</v>
      </c>
      <c r="P112" s="3">
        <v>134.69999999999999</v>
      </c>
      <c r="Q112" s="3">
        <v>0</v>
      </c>
      <c r="R112" s="3">
        <v>1</v>
      </c>
      <c r="S112" s="13" t="s">
        <v>894</v>
      </c>
      <c r="T112" s="13" t="str">
        <f t="shared" si="3"/>
        <v>(11)</v>
      </c>
      <c r="U112" s="13" t="s">
        <v>958</v>
      </c>
      <c r="V112" s="11">
        <f t="shared" si="4"/>
        <v>296.95619896065335</v>
      </c>
      <c r="W112" s="11">
        <f t="shared" si="5"/>
        <v>37.119524870081669</v>
      </c>
    </row>
    <row r="113" spans="4:40" ht="27" thickBot="1" x14ac:dyDescent="0.35">
      <c r="D113" s="3">
        <v>2</v>
      </c>
      <c r="E113" s="3" t="s">
        <v>583</v>
      </c>
      <c r="F113" s="4" t="s">
        <v>617</v>
      </c>
      <c r="G113" s="4" t="s">
        <v>618</v>
      </c>
      <c r="H113" s="4" t="s">
        <v>619</v>
      </c>
      <c r="I113" s="3">
        <v>62</v>
      </c>
      <c r="J113" s="3">
        <v>2.6</v>
      </c>
      <c r="K113" s="3">
        <v>3.1E-2</v>
      </c>
      <c r="L113" s="3" t="s">
        <v>620</v>
      </c>
      <c r="M113" s="3">
        <v>6.8000000000000005E-2</v>
      </c>
      <c r="N113" s="3" t="s">
        <v>21</v>
      </c>
      <c r="O113" s="3">
        <v>0.157</v>
      </c>
      <c r="P113" s="3">
        <v>461.2</v>
      </c>
      <c r="Q113" s="3">
        <v>0</v>
      </c>
      <c r="R113" s="3">
        <v>1</v>
      </c>
      <c r="S113" s="13" t="s">
        <v>894</v>
      </c>
      <c r="T113" s="13" t="str">
        <f t="shared" si="3"/>
        <v>(11)</v>
      </c>
      <c r="U113" s="13" t="s">
        <v>958</v>
      </c>
      <c r="V113" s="11">
        <f t="shared" si="4"/>
        <v>86.730268863833487</v>
      </c>
      <c r="W113" s="11">
        <f t="shared" si="5"/>
        <v>10.841283607979186</v>
      </c>
    </row>
    <row r="114" spans="4:40" ht="27" thickBot="1" x14ac:dyDescent="0.35">
      <c r="D114" s="3">
        <v>2</v>
      </c>
      <c r="E114" s="3" t="s">
        <v>583</v>
      </c>
      <c r="F114" s="4" t="s">
        <v>621</v>
      </c>
      <c r="G114" s="4" t="s">
        <v>622</v>
      </c>
      <c r="H114" s="4" t="s">
        <v>623</v>
      </c>
      <c r="I114" s="3">
        <v>63.04</v>
      </c>
      <c r="J114" s="3">
        <v>2.61</v>
      </c>
      <c r="K114" s="3">
        <v>3.4000000000000002E-2</v>
      </c>
      <c r="L114" s="3" t="s">
        <v>624</v>
      </c>
      <c r="M114" s="3">
        <v>0.36</v>
      </c>
      <c r="N114" s="3" t="s">
        <v>21</v>
      </c>
      <c r="O114" s="3">
        <v>0.16800000000000001</v>
      </c>
      <c r="P114" s="3">
        <v>583.5</v>
      </c>
      <c r="Q114" s="3">
        <v>0</v>
      </c>
      <c r="R114" s="3">
        <v>1</v>
      </c>
      <c r="S114" s="13" t="s">
        <v>894</v>
      </c>
      <c r="T114" s="13" t="str">
        <f t="shared" si="3"/>
        <v>(11)</v>
      </c>
      <c r="U114" s="13" t="s">
        <v>958</v>
      </c>
      <c r="V114" s="11">
        <f t="shared" si="4"/>
        <v>68.551842330762639</v>
      </c>
      <c r="W114" s="11">
        <f t="shared" si="5"/>
        <v>8.5689802913453299</v>
      </c>
    </row>
    <row r="115" spans="4:40" ht="27" thickBot="1" x14ac:dyDescent="0.35">
      <c r="D115" s="3">
        <v>2</v>
      </c>
      <c r="E115" s="3" t="s">
        <v>583</v>
      </c>
      <c r="F115" s="4" t="s">
        <v>625</v>
      </c>
      <c r="G115" s="4" t="s">
        <v>626</v>
      </c>
      <c r="H115" s="4" t="s">
        <v>630</v>
      </c>
      <c r="I115" s="3">
        <v>112.69</v>
      </c>
      <c r="J115" s="3">
        <v>4.3029999999999999</v>
      </c>
      <c r="K115" s="3">
        <v>6.5000000000000002E-2</v>
      </c>
      <c r="L115" s="3" t="s">
        <v>627</v>
      </c>
      <c r="M115" s="3">
        <v>0.46200000000000002</v>
      </c>
      <c r="N115" s="3" t="s">
        <v>21</v>
      </c>
      <c r="O115" s="3">
        <v>0.32300000000000001</v>
      </c>
      <c r="P115" s="3">
        <v>149.5</v>
      </c>
      <c r="Q115" s="3">
        <v>0</v>
      </c>
      <c r="R115" s="3">
        <v>1</v>
      </c>
      <c r="S115" s="13" t="s">
        <v>894</v>
      </c>
      <c r="T115" s="13" t="str">
        <f t="shared" si="3"/>
        <v>(11)</v>
      </c>
      <c r="U115" s="13" t="s">
        <v>958</v>
      </c>
      <c r="V115" s="11">
        <f t="shared" si="4"/>
        <v>267.55852842809367</v>
      </c>
      <c r="W115" s="11">
        <f t="shared" si="5"/>
        <v>33.444816053511708</v>
      </c>
    </row>
    <row r="116" spans="4:40" ht="27" thickBot="1" x14ac:dyDescent="0.35">
      <c r="D116" s="3">
        <v>2</v>
      </c>
      <c r="E116" s="3" t="s">
        <v>583</v>
      </c>
      <c r="F116" s="4" t="s">
        <v>628</v>
      </c>
      <c r="G116" s="4" t="s">
        <v>629</v>
      </c>
      <c r="H116" s="4" t="s">
        <v>630</v>
      </c>
      <c r="I116" s="3">
        <v>112.56</v>
      </c>
      <c r="J116" s="3">
        <v>4.7</v>
      </c>
      <c r="K116" s="3">
        <v>6.5000000000000002E-2</v>
      </c>
      <c r="L116" s="3" t="s">
        <v>631</v>
      </c>
      <c r="M116" s="3">
        <v>0.46100000000000002</v>
      </c>
      <c r="N116" s="3" t="s">
        <v>21</v>
      </c>
      <c r="O116" s="3">
        <v>0.32300000000000001</v>
      </c>
      <c r="P116" s="3">
        <v>163.69999999999999</v>
      </c>
      <c r="Q116" s="3">
        <v>0</v>
      </c>
      <c r="R116" s="3">
        <v>1</v>
      </c>
      <c r="S116" s="13" t="s">
        <v>894</v>
      </c>
      <c r="T116" s="13" t="str">
        <f t="shared" si="3"/>
        <v>(11)</v>
      </c>
      <c r="U116" s="13" t="s">
        <v>958</v>
      </c>
      <c r="V116" s="11">
        <f t="shared" si="4"/>
        <v>244.3494196701283</v>
      </c>
      <c r="W116" s="11">
        <f t="shared" si="5"/>
        <v>30.543677458766037</v>
      </c>
    </row>
    <row r="117" spans="4:40" ht="27" thickBot="1" x14ac:dyDescent="0.35">
      <c r="D117" s="3">
        <v>2</v>
      </c>
      <c r="E117" s="3" t="s">
        <v>583</v>
      </c>
      <c r="F117" s="4" t="s">
        <v>632</v>
      </c>
      <c r="G117" s="4" t="s">
        <v>633</v>
      </c>
      <c r="H117" s="4" t="s">
        <v>556</v>
      </c>
      <c r="I117" s="3" t="s">
        <v>634</v>
      </c>
      <c r="J117" s="3">
        <v>2.63</v>
      </c>
      <c r="K117" s="3" t="s">
        <v>635</v>
      </c>
      <c r="L117" s="3" t="s">
        <v>636</v>
      </c>
      <c r="M117" s="3">
        <v>0.46700000000000003</v>
      </c>
      <c r="N117" s="3" t="s">
        <v>488</v>
      </c>
      <c r="O117" s="3" t="s">
        <v>637</v>
      </c>
      <c r="P117" s="3">
        <v>698.25</v>
      </c>
      <c r="Q117" s="3">
        <v>0</v>
      </c>
      <c r="R117" s="3">
        <v>1</v>
      </c>
      <c r="S117" s="13" t="s">
        <v>894</v>
      </c>
      <c r="T117" s="13" t="str">
        <f t="shared" si="3"/>
        <v>(11)</v>
      </c>
      <c r="U117" s="13" t="s">
        <v>958</v>
      </c>
      <c r="V117" s="11">
        <f t="shared" si="4"/>
        <v>57.286072323666311</v>
      </c>
      <c r="W117" s="11">
        <f t="shared" si="5"/>
        <v>7.1607590404582888</v>
      </c>
    </row>
    <row r="118" spans="4:40" ht="27" thickBot="1" x14ac:dyDescent="0.35">
      <c r="D118" s="3">
        <v>2</v>
      </c>
      <c r="E118" s="3" t="s">
        <v>583</v>
      </c>
      <c r="F118" s="4" t="s">
        <v>638</v>
      </c>
      <c r="G118" s="4" t="s">
        <v>639</v>
      </c>
      <c r="H118" s="4" t="s">
        <v>640</v>
      </c>
      <c r="I118" s="3" t="s">
        <v>641</v>
      </c>
      <c r="J118" s="3">
        <v>2.8</v>
      </c>
      <c r="K118" s="3" t="s">
        <v>104</v>
      </c>
      <c r="L118" s="3" t="s">
        <v>642</v>
      </c>
      <c r="M118" s="3">
        <v>0.46</v>
      </c>
      <c r="N118" s="3" t="s">
        <v>488</v>
      </c>
      <c r="O118" s="3" t="s">
        <v>643</v>
      </c>
      <c r="P118" s="3">
        <v>238.89</v>
      </c>
      <c r="Q118" s="3">
        <v>0</v>
      </c>
      <c r="R118" s="3">
        <v>1</v>
      </c>
      <c r="S118" s="13" t="s">
        <v>894</v>
      </c>
      <c r="T118" s="13" t="str">
        <f t="shared" si="3"/>
        <v>(11)</v>
      </c>
      <c r="U118" s="13" t="s">
        <v>958</v>
      </c>
      <c r="V118" s="11">
        <f t="shared" si="4"/>
        <v>167.44108166938759</v>
      </c>
      <c r="W118" s="11">
        <f t="shared" si="5"/>
        <v>20.930135208673448</v>
      </c>
    </row>
    <row r="119" spans="4:40" ht="27" thickBot="1" x14ac:dyDescent="0.35">
      <c r="D119" s="3">
        <v>2</v>
      </c>
      <c r="E119" s="3" t="s">
        <v>583</v>
      </c>
      <c r="F119" s="4" t="s">
        <v>644</v>
      </c>
      <c r="G119" s="4" t="s">
        <v>645</v>
      </c>
      <c r="H119" s="4" t="s">
        <v>640</v>
      </c>
      <c r="I119" s="3" t="s">
        <v>646</v>
      </c>
      <c r="J119" s="3">
        <v>2.2000000000000002</v>
      </c>
      <c r="K119" s="3">
        <v>6.0999999999999999E-2</v>
      </c>
      <c r="L119" s="3" t="s">
        <v>647</v>
      </c>
      <c r="M119" s="3">
        <v>0.35</v>
      </c>
      <c r="N119" s="3" t="s">
        <v>488</v>
      </c>
      <c r="O119" s="3">
        <v>0.30099999999999999</v>
      </c>
      <c r="P119" s="3">
        <v>466.32</v>
      </c>
      <c r="Q119" s="3">
        <v>0</v>
      </c>
      <c r="R119" s="3">
        <v>1</v>
      </c>
      <c r="S119" s="13" t="s">
        <v>894</v>
      </c>
      <c r="T119" s="13" t="str">
        <f t="shared" si="3"/>
        <v>(11)</v>
      </c>
      <c r="U119" s="13" t="s">
        <v>958</v>
      </c>
      <c r="V119" s="11">
        <f t="shared" si="4"/>
        <v>85.778006519128496</v>
      </c>
      <c r="W119" s="11">
        <f t="shared" si="5"/>
        <v>10.722250814891062</v>
      </c>
    </row>
    <row r="120" spans="4:40" ht="27" thickBot="1" x14ac:dyDescent="0.35">
      <c r="D120" s="3">
        <v>2</v>
      </c>
      <c r="E120" s="3" t="s">
        <v>583</v>
      </c>
      <c r="F120" s="4" t="s">
        <v>648</v>
      </c>
      <c r="G120" s="4" t="s">
        <v>649</v>
      </c>
      <c r="H120" s="4" t="s">
        <v>640</v>
      </c>
      <c r="I120" s="3">
        <v>90.8</v>
      </c>
      <c r="J120" s="3">
        <v>3.2</v>
      </c>
      <c r="K120" s="3" t="s">
        <v>650</v>
      </c>
      <c r="L120" s="3" t="s">
        <v>651</v>
      </c>
      <c r="M120" s="3">
        <v>0.44</v>
      </c>
      <c r="N120" s="3" t="s">
        <v>488</v>
      </c>
      <c r="O120" s="3">
        <v>0.29099999999999998</v>
      </c>
      <c r="P120" s="3">
        <v>148.27000000000001</v>
      </c>
      <c r="Q120" s="3">
        <v>0</v>
      </c>
      <c r="R120" s="3">
        <v>1</v>
      </c>
      <c r="S120" s="13" t="s">
        <v>894</v>
      </c>
      <c r="T120" s="13" t="str">
        <f t="shared" si="3"/>
        <v>(11)</v>
      </c>
      <c r="U120" s="13" t="s">
        <v>958</v>
      </c>
      <c r="V120" s="11">
        <f t="shared" si="4"/>
        <v>269.77810750657585</v>
      </c>
      <c r="W120" s="11">
        <f t="shared" si="5"/>
        <v>33.722263438321981</v>
      </c>
    </row>
    <row r="121" spans="4:40" ht="27" thickBot="1" x14ac:dyDescent="0.35">
      <c r="D121" s="3">
        <v>2</v>
      </c>
      <c r="E121" s="3" t="s">
        <v>583</v>
      </c>
      <c r="F121" s="4" t="s">
        <v>652</v>
      </c>
      <c r="G121" s="4" t="s">
        <v>653</v>
      </c>
      <c r="H121" s="4" t="s">
        <v>654</v>
      </c>
      <c r="I121" s="3" t="s">
        <v>182</v>
      </c>
      <c r="J121" s="3">
        <v>3.63</v>
      </c>
      <c r="K121" s="3" t="s">
        <v>655</v>
      </c>
      <c r="L121" s="3" t="s">
        <v>656</v>
      </c>
      <c r="M121" s="3">
        <v>0.41399999999999998</v>
      </c>
      <c r="N121" s="3" t="s">
        <v>21</v>
      </c>
      <c r="O121" s="3" t="s">
        <v>559</v>
      </c>
      <c r="P121" s="3">
        <v>148.18</v>
      </c>
      <c r="Q121" s="3">
        <v>0</v>
      </c>
      <c r="R121" s="3">
        <v>1</v>
      </c>
      <c r="S121" s="13" t="s">
        <v>894</v>
      </c>
      <c r="T121" s="13" t="str">
        <f t="shared" si="3"/>
        <v>(11)</v>
      </c>
      <c r="U121" s="13" t="s">
        <v>958</v>
      </c>
      <c r="V121" s="11">
        <f t="shared" si="4"/>
        <v>269.94196247806718</v>
      </c>
      <c r="W121" s="11">
        <f t="shared" si="5"/>
        <v>33.742745309758398</v>
      </c>
    </row>
    <row r="122" spans="4:40" ht="66.599999999999994" thickBot="1" x14ac:dyDescent="0.35">
      <c r="D122" s="3">
        <v>2</v>
      </c>
      <c r="E122" s="3" t="s">
        <v>657</v>
      </c>
      <c r="F122" s="4" t="s">
        <v>658</v>
      </c>
      <c r="G122" s="4" t="s">
        <v>659</v>
      </c>
      <c r="H122" s="4" t="s">
        <v>660</v>
      </c>
      <c r="I122" s="3">
        <v>117</v>
      </c>
      <c r="J122" s="3">
        <v>4.78</v>
      </c>
      <c r="K122" s="3" t="s">
        <v>661</v>
      </c>
      <c r="L122" s="3">
        <v>32</v>
      </c>
      <c r="M122" s="3">
        <v>1.2E-2</v>
      </c>
      <c r="N122" s="3">
        <v>532</v>
      </c>
      <c r="O122" s="3" t="s">
        <v>76</v>
      </c>
      <c r="P122" s="3">
        <v>725</v>
      </c>
      <c r="Q122" s="3">
        <v>0.11</v>
      </c>
      <c r="R122" s="3">
        <v>2</v>
      </c>
      <c r="S122" s="13" t="s">
        <v>896</v>
      </c>
      <c r="T122" s="13" t="str">
        <f t="shared" si="3"/>
        <v>(10;11)</v>
      </c>
      <c r="U122" s="13" t="s">
        <v>960</v>
      </c>
      <c r="V122" s="11">
        <f t="shared" si="4"/>
        <v>55.172413793103445</v>
      </c>
      <c r="W122" s="11">
        <f t="shared" si="5"/>
        <v>6.8965517241379306</v>
      </c>
      <c r="Y122" s="36"/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  <c r="AJ122" s="36"/>
      <c r="AK122" s="36"/>
      <c r="AL122" s="36"/>
      <c r="AM122" s="36"/>
      <c r="AN122" s="36"/>
    </row>
    <row r="123" spans="4:40" ht="66.599999999999994" thickBot="1" x14ac:dyDescent="0.35">
      <c r="D123" s="3">
        <v>2</v>
      </c>
      <c r="E123" s="3" t="s">
        <v>657</v>
      </c>
      <c r="F123" s="4" t="s">
        <v>662</v>
      </c>
      <c r="G123" s="4" t="s">
        <v>663</v>
      </c>
      <c r="H123" s="4" t="s">
        <v>664</v>
      </c>
      <c r="I123" s="3">
        <v>100.5</v>
      </c>
      <c r="J123" s="3">
        <v>4.1100000000000003</v>
      </c>
      <c r="K123" s="3">
        <v>4.9000000000000002E-2</v>
      </c>
      <c r="L123" s="3" t="s">
        <v>665</v>
      </c>
      <c r="M123" s="3">
        <v>0.1</v>
      </c>
      <c r="N123" s="3">
        <v>750</v>
      </c>
      <c r="O123" s="3">
        <v>0.32900000000000001</v>
      </c>
      <c r="P123" s="3">
        <v>2310</v>
      </c>
      <c r="Q123" s="3">
        <v>6.5000000000000002E-2</v>
      </c>
      <c r="R123" s="3">
        <v>1</v>
      </c>
      <c r="S123" s="13" t="s">
        <v>896</v>
      </c>
      <c r="T123" s="13" t="str">
        <f t="shared" si="3"/>
        <v>(10;11)</v>
      </c>
      <c r="U123" s="13" t="s">
        <v>960</v>
      </c>
      <c r="V123" s="11">
        <f t="shared" si="4"/>
        <v>17.316017316017316</v>
      </c>
      <c r="W123" s="11">
        <f t="shared" si="5"/>
        <v>2.1645021645021645</v>
      </c>
      <c r="Y123" s="36"/>
      <c r="Z123" s="36"/>
      <c r="AA123" s="36"/>
      <c r="AB123" s="36"/>
      <c r="AC123" s="36"/>
      <c r="AD123" s="36"/>
      <c r="AE123" s="36"/>
      <c r="AF123" s="36"/>
      <c r="AG123" s="36"/>
      <c r="AH123" s="36"/>
      <c r="AI123" s="36"/>
      <c r="AJ123" s="36"/>
      <c r="AK123" s="36"/>
      <c r="AL123" s="36"/>
      <c r="AM123" s="36"/>
      <c r="AN123" s="36"/>
    </row>
    <row r="124" spans="4:40" ht="15" thickBot="1" x14ac:dyDescent="0.35">
      <c r="D124" s="3">
        <v>2</v>
      </c>
      <c r="E124" s="3" t="s">
        <v>657</v>
      </c>
      <c r="F124" s="4" t="s">
        <v>666</v>
      </c>
      <c r="G124" s="4" t="s">
        <v>667</v>
      </c>
      <c r="H124" s="4" t="s">
        <v>884</v>
      </c>
      <c r="I124" s="3">
        <v>66</v>
      </c>
      <c r="J124" s="3">
        <v>2.7</v>
      </c>
      <c r="K124" s="3" t="s">
        <v>668</v>
      </c>
      <c r="L124" s="3" t="s">
        <v>669</v>
      </c>
      <c r="M124" s="3">
        <v>0.14000000000000001</v>
      </c>
      <c r="N124" s="3">
        <v>455</v>
      </c>
      <c r="O124" s="3">
        <v>0.13</v>
      </c>
      <c r="P124" s="3">
        <v>124</v>
      </c>
      <c r="Q124" s="3">
        <v>0</v>
      </c>
      <c r="R124" s="3">
        <v>1</v>
      </c>
      <c r="S124" s="13" t="s">
        <v>894</v>
      </c>
      <c r="T124" s="13" t="str">
        <f t="shared" si="3"/>
        <v>(11)</v>
      </c>
      <c r="U124" s="13" t="s">
        <v>955</v>
      </c>
      <c r="V124" s="11">
        <f t="shared" si="4"/>
        <v>322.58064516129031</v>
      </c>
      <c r="W124" s="11">
        <f t="shared" si="5"/>
        <v>40.322580645161288</v>
      </c>
    </row>
    <row r="125" spans="4:40" ht="66.599999999999994" thickBot="1" x14ac:dyDescent="0.35">
      <c r="D125" s="3">
        <v>2</v>
      </c>
      <c r="E125" s="3" t="s">
        <v>657</v>
      </c>
      <c r="F125" s="4" t="s">
        <v>670</v>
      </c>
      <c r="G125" s="4" t="s">
        <v>899</v>
      </c>
      <c r="H125" s="4" t="s">
        <v>900</v>
      </c>
      <c r="I125" s="3">
        <v>64.5</v>
      </c>
      <c r="J125" s="3" t="s">
        <v>368</v>
      </c>
      <c r="K125" s="3" t="s">
        <v>671</v>
      </c>
      <c r="L125" s="3" t="s">
        <v>368</v>
      </c>
      <c r="M125" s="3" t="s">
        <v>21</v>
      </c>
      <c r="N125" s="3">
        <v>510</v>
      </c>
      <c r="O125" s="3">
        <v>9.5000000000000001E-2</v>
      </c>
      <c r="P125" s="3" t="s">
        <v>21</v>
      </c>
      <c r="Q125" s="3">
        <v>0</v>
      </c>
      <c r="R125" s="3">
        <v>1</v>
      </c>
      <c r="S125" s="13" t="s">
        <v>893</v>
      </c>
      <c r="T125" s="13" t="str">
        <f>+MID(H125,FIND("(",H125),LEN(H125)-FIND("(",H125)+1)</f>
        <v>(10)</v>
      </c>
      <c r="U125" s="13" t="s">
        <v>960</v>
      </c>
      <c r="V125" s="11" t="e">
        <f t="shared" si="4"/>
        <v>#VALUE!</v>
      </c>
      <c r="W125" s="11" t="e">
        <f t="shared" si="5"/>
        <v>#VALUE!</v>
      </c>
    </row>
    <row r="126" spans="4:40" ht="27" thickBot="1" x14ac:dyDescent="0.35">
      <c r="D126" s="3">
        <v>2</v>
      </c>
      <c r="E126" s="3" t="s">
        <v>657</v>
      </c>
      <c r="F126" s="4" t="s">
        <v>672</v>
      </c>
      <c r="G126" s="4" t="s">
        <v>673</v>
      </c>
      <c r="H126" s="4" t="s">
        <v>885</v>
      </c>
      <c r="I126" s="3">
        <v>67.2</v>
      </c>
      <c r="J126" s="3">
        <v>2.75</v>
      </c>
      <c r="K126" s="3">
        <v>2.5000000000000001E-2</v>
      </c>
      <c r="L126" s="3" t="s">
        <v>674</v>
      </c>
      <c r="M126" s="3">
        <v>0.14000000000000001</v>
      </c>
      <c r="N126" s="3" t="s">
        <v>21</v>
      </c>
      <c r="O126" s="3">
        <v>0.124</v>
      </c>
      <c r="P126" s="3">
        <v>189.3</v>
      </c>
      <c r="Q126" s="3">
        <v>0</v>
      </c>
      <c r="R126" s="3">
        <v>1</v>
      </c>
      <c r="S126" s="13" t="s">
        <v>894</v>
      </c>
      <c r="T126" s="13" t="str">
        <f t="shared" si="3"/>
        <v>(11)</v>
      </c>
      <c r="U126" s="13" t="s">
        <v>955</v>
      </c>
      <c r="V126" s="11">
        <f t="shared" si="4"/>
        <v>211.30480718436343</v>
      </c>
      <c r="W126" s="11">
        <f t="shared" si="5"/>
        <v>26.413100898045428</v>
      </c>
    </row>
    <row r="127" spans="4:40" ht="66.599999999999994" thickBot="1" x14ac:dyDescent="0.35">
      <c r="D127" s="3">
        <v>2</v>
      </c>
      <c r="E127" s="3" t="s">
        <v>675</v>
      </c>
      <c r="F127" s="4" t="s">
        <v>676</v>
      </c>
      <c r="G127" s="4" t="s">
        <v>677</v>
      </c>
      <c r="H127" s="4" t="s">
        <v>678</v>
      </c>
      <c r="I127" s="3" t="s">
        <v>679</v>
      </c>
      <c r="J127" s="3">
        <v>3.68</v>
      </c>
      <c r="K127" s="3">
        <v>0.13</v>
      </c>
      <c r="L127" s="3" t="s">
        <v>680</v>
      </c>
      <c r="M127" s="3">
        <v>0.14000000000000001</v>
      </c>
      <c r="N127" s="3" t="s">
        <v>21</v>
      </c>
      <c r="O127" s="3">
        <v>0.30199999999999999</v>
      </c>
      <c r="P127" s="3">
        <v>1943</v>
      </c>
      <c r="Q127" s="3">
        <v>5.7000000000000002E-2</v>
      </c>
      <c r="R127" s="3">
        <v>1</v>
      </c>
      <c r="S127" s="13" t="s">
        <v>896</v>
      </c>
      <c r="T127" s="13" t="str">
        <f t="shared" si="3"/>
        <v>(CH3)3+ CClF2CH3 (10;11)</v>
      </c>
      <c r="U127" s="13" t="s">
        <v>960</v>
      </c>
      <c r="V127" s="11">
        <f t="shared" si="4"/>
        <v>20.586721564590839</v>
      </c>
      <c r="W127" s="11">
        <f t="shared" si="5"/>
        <v>2.5733401955738548</v>
      </c>
      <c r="Y127" s="36"/>
      <c r="Z127" s="36"/>
      <c r="AA127" s="36"/>
      <c r="AB127" s="36"/>
      <c r="AC127" s="36"/>
      <c r="AD127" s="36"/>
      <c r="AE127" s="36"/>
      <c r="AF127" s="36"/>
      <c r="AG127" s="36"/>
      <c r="AH127" s="36"/>
      <c r="AI127" s="36"/>
      <c r="AJ127" s="36"/>
      <c r="AK127" s="36"/>
      <c r="AL127" s="36"/>
      <c r="AM127" s="36"/>
      <c r="AN127" s="36"/>
    </row>
    <row r="128" spans="4:40" ht="66.599999999999994" thickBot="1" x14ac:dyDescent="0.35">
      <c r="D128" s="3">
        <v>2</v>
      </c>
      <c r="E128" s="3" t="s">
        <v>675</v>
      </c>
      <c r="F128" s="4" t="s">
        <v>681</v>
      </c>
      <c r="G128" s="4" t="s">
        <v>682</v>
      </c>
      <c r="H128" s="4" t="s">
        <v>683</v>
      </c>
      <c r="I128" s="3">
        <v>82.4</v>
      </c>
      <c r="J128" s="3">
        <v>3.37</v>
      </c>
      <c r="K128" s="3" t="s">
        <v>248</v>
      </c>
      <c r="L128" s="3" t="s">
        <v>684</v>
      </c>
      <c r="M128" s="3">
        <v>7.3999999999999996E-2</v>
      </c>
      <c r="N128" s="3" t="s">
        <v>21</v>
      </c>
      <c r="O128" s="3">
        <v>0.186</v>
      </c>
      <c r="P128" s="3">
        <v>1597</v>
      </c>
      <c r="Q128" s="3">
        <v>4.8000000000000001E-2</v>
      </c>
      <c r="R128" s="3">
        <v>1</v>
      </c>
      <c r="S128" s="13" t="s">
        <v>896</v>
      </c>
      <c r="T128" s="13" t="str">
        <f t="shared" si="3"/>
        <v>(10;11)</v>
      </c>
      <c r="U128" s="13" t="s">
        <v>960</v>
      </c>
      <c r="V128" s="11">
        <f t="shared" si="4"/>
        <v>25.046963055729492</v>
      </c>
      <c r="W128" s="11">
        <f t="shared" si="5"/>
        <v>3.1308703819661865</v>
      </c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36"/>
      <c r="AM128" s="36"/>
      <c r="AN128" s="36"/>
    </row>
    <row r="129" spans="4:40" ht="66.599999999999994" thickBot="1" x14ac:dyDescent="0.35">
      <c r="D129" s="3">
        <v>2</v>
      </c>
      <c r="E129" s="3" t="s">
        <v>675</v>
      </c>
      <c r="F129" s="4" t="s">
        <v>685</v>
      </c>
      <c r="G129" s="4" t="s">
        <v>686</v>
      </c>
      <c r="H129" s="4" t="s">
        <v>683</v>
      </c>
      <c r="I129" s="3">
        <v>83.1</v>
      </c>
      <c r="J129" s="3">
        <v>3.4</v>
      </c>
      <c r="K129" s="3">
        <v>0.05</v>
      </c>
      <c r="L129" s="3" t="s">
        <v>687</v>
      </c>
      <c r="M129" s="3">
        <v>4.3999999999999997E-2</v>
      </c>
      <c r="N129" s="3" t="s">
        <v>21</v>
      </c>
      <c r="O129" s="3">
        <v>0.23899999999999999</v>
      </c>
      <c r="P129" s="3">
        <v>1705</v>
      </c>
      <c r="Q129" s="3">
        <v>5.1999999999999998E-2</v>
      </c>
      <c r="R129" s="3">
        <v>1</v>
      </c>
      <c r="S129" s="13" t="s">
        <v>896</v>
      </c>
      <c r="T129" s="13" t="str">
        <f t="shared" si="3"/>
        <v>(10;11)</v>
      </c>
      <c r="U129" s="13" t="s">
        <v>960</v>
      </c>
      <c r="V129" s="11">
        <f t="shared" si="4"/>
        <v>23.460410557184751</v>
      </c>
      <c r="W129" s="11">
        <f t="shared" si="5"/>
        <v>2.9325513196480939</v>
      </c>
      <c r="Y129" s="36"/>
      <c r="Z129" s="36"/>
      <c r="AA129" s="36"/>
      <c r="AB129" s="36"/>
      <c r="AC129" s="36"/>
      <c r="AD129" s="36"/>
      <c r="AE129" s="36"/>
      <c r="AF129" s="36"/>
      <c r="AG129" s="36"/>
      <c r="AH129" s="36"/>
      <c r="AI129" s="36"/>
      <c r="AJ129" s="36"/>
      <c r="AK129" s="36"/>
      <c r="AL129" s="36"/>
      <c r="AM129" s="36"/>
      <c r="AN129" s="36"/>
    </row>
    <row r="130" spans="4:40" ht="66.599999999999994" thickBot="1" x14ac:dyDescent="0.35">
      <c r="D130" s="3">
        <v>2</v>
      </c>
      <c r="E130" s="3" t="s">
        <v>675</v>
      </c>
      <c r="F130" s="4" t="s">
        <v>688</v>
      </c>
      <c r="G130" s="4" t="s">
        <v>689</v>
      </c>
      <c r="H130" s="4" t="s">
        <v>690</v>
      </c>
      <c r="I130" s="3">
        <v>92.2</v>
      </c>
      <c r="J130" s="3">
        <v>3.77</v>
      </c>
      <c r="K130" s="3">
        <v>7.0000000000000007E-2</v>
      </c>
      <c r="L130" s="3" t="s">
        <v>691</v>
      </c>
      <c r="M130" s="3">
        <v>0.17</v>
      </c>
      <c r="N130" s="3" t="s">
        <v>21</v>
      </c>
      <c r="O130" s="3">
        <v>0.32900000000000001</v>
      </c>
      <c r="P130" s="3">
        <v>2286</v>
      </c>
      <c r="Q130" s="3">
        <v>5.5E-2</v>
      </c>
      <c r="R130" s="3">
        <v>1</v>
      </c>
      <c r="S130" s="13" t="s">
        <v>896</v>
      </c>
      <c r="T130" s="13" t="str">
        <f t="shared" si="3"/>
        <v>(10;11)</v>
      </c>
      <c r="U130" s="13" t="s">
        <v>960</v>
      </c>
      <c r="V130" s="11">
        <f t="shared" si="4"/>
        <v>17.497812773403325</v>
      </c>
      <c r="W130" s="11">
        <f t="shared" si="5"/>
        <v>2.1872265966754156</v>
      </c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  <c r="AL130" s="36"/>
      <c r="AM130" s="36"/>
      <c r="AN130" s="36"/>
    </row>
    <row r="131" spans="4:40" ht="27" thickBot="1" x14ac:dyDescent="0.35">
      <c r="D131" s="3">
        <v>2</v>
      </c>
      <c r="E131" s="3" t="s">
        <v>675</v>
      </c>
      <c r="F131" s="4" t="s">
        <v>692</v>
      </c>
      <c r="G131" s="4" t="s">
        <v>693</v>
      </c>
      <c r="H131" s="4" t="s">
        <v>694</v>
      </c>
      <c r="I131" s="3">
        <v>103.9</v>
      </c>
      <c r="J131" s="3">
        <v>4.25</v>
      </c>
      <c r="K131" s="3">
        <v>0.08</v>
      </c>
      <c r="L131" s="3" t="s">
        <v>695</v>
      </c>
      <c r="M131" s="3">
        <v>0.21</v>
      </c>
      <c r="N131" s="3" t="s">
        <v>21</v>
      </c>
      <c r="O131" s="3">
        <v>0.375</v>
      </c>
      <c r="P131" s="3">
        <v>2053</v>
      </c>
      <c r="Q131" s="3">
        <v>0</v>
      </c>
      <c r="R131" s="3">
        <v>1</v>
      </c>
      <c r="S131" s="13" t="s">
        <v>894</v>
      </c>
      <c r="T131" s="13" t="str">
        <f t="shared" si="3"/>
        <v>(CH3)3 (11)</v>
      </c>
      <c r="U131" s="13" t="s">
        <v>957</v>
      </c>
      <c r="V131" s="11">
        <f t="shared" si="4"/>
        <v>19.48368241597662</v>
      </c>
      <c r="W131" s="11">
        <f t="shared" si="5"/>
        <v>2.4354603019970775</v>
      </c>
    </row>
    <row r="132" spans="4:40" ht="66.599999999999994" thickBot="1" x14ac:dyDescent="0.35">
      <c r="D132" s="3">
        <v>2</v>
      </c>
      <c r="E132" s="3" t="s">
        <v>675</v>
      </c>
      <c r="F132" s="4" t="s">
        <v>696</v>
      </c>
      <c r="G132" s="4" t="s">
        <v>697</v>
      </c>
      <c r="H132" s="4" t="s">
        <v>698</v>
      </c>
      <c r="I132" s="3">
        <v>81.900000000000006</v>
      </c>
      <c r="J132" s="3">
        <v>3.35</v>
      </c>
      <c r="K132" s="3">
        <v>0.04</v>
      </c>
      <c r="L132" s="3" t="s">
        <v>699</v>
      </c>
      <c r="M132" s="3">
        <v>0.19</v>
      </c>
      <c r="N132" s="3" t="s">
        <v>21</v>
      </c>
      <c r="O132" s="3">
        <v>0.188</v>
      </c>
      <c r="P132" s="3">
        <v>1507</v>
      </c>
      <c r="Q132" s="3">
        <v>2.8000000000000001E-2</v>
      </c>
      <c r="R132" s="3">
        <v>1</v>
      </c>
      <c r="S132" s="13" t="s">
        <v>896</v>
      </c>
      <c r="T132" s="13" t="str">
        <f t="shared" si="3"/>
        <v>(10;11)</v>
      </c>
      <c r="U132" s="13" t="s">
        <v>960</v>
      </c>
      <c r="V132" s="11">
        <f t="shared" si="4"/>
        <v>26.542800265428003</v>
      </c>
      <c r="W132" s="11">
        <f t="shared" si="5"/>
        <v>3.3178500331785004</v>
      </c>
      <c r="Y132" s="36"/>
      <c r="Z132" s="36"/>
      <c r="AA132" s="36"/>
      <c r="AB132" s="36"/>
      <c r="AC132" s="36"/>
      <c r="AD132" s="36"/>
      <c r="AE132" s="36"/>
      <c r="AF132" s="36"/>
      <c r="AG132" s="36"/>
      <c r="AH132" s="36"/>
      <c r="AI132" s="36"/>
      <c r="AJ132" s="36"/>
      <c r="AK132" s="36"/>
      <c r="AL132" s="36"/>
      <c r="AM132" s="36"/>
      <c r="AN132" s="36"/>
    </row>
    <row r="133" spans="4:40" ht="66.599999999999994" thickBot="1" x14ac:dyDescent="0.35">
      <c r="D133" s="3">
        <v>2</v>
      </c>
      <c r="E133" s="3" t="s">
        <v>675</v>
      </c>
      <c r="F133" s="4" t="s">
        <v>700</v>
      </c>
      <c r="G133" s="4" t="s">
        <v>701</v>
      </c>
      <c r="H133" s="4" t="s">
        <v>698</v>
      </c>
      <c r="I133" s="3">
        <v>70.2</v>
      </c>
      <c r="J133" s="3">
        <v>2.87</v>
      </c>
      <c r="K133" s="3">
        <v>0.03</v>
      </c>
      <c r="L133" s="3" t="s">
        <v>702</v>
      </c>
      <c r="M133" s="3">
        <v>0.15</v>
      </c>
      <c r="N133" s="3" t="s">
        <v>21</v>
      </c>
      <c r="O133" s="3">
        <v>0.13</v>
      </c>
      <c r="P133" s="3">
        <v>545.5</v>
      </c>
      <c r="Q133" s="3">
        <v>8.9999999999999993E-3</v>
      </c>
      <c r="R133" s="3">
        <v>1</v>
      </c>
      <c r="S133" s="13" t="s">
        <v>896</v>
      </c>
      <c r="T133" s="13" t="str">
        <f t="shared" si="3"/>
        <v>(10;11)</v>
      </c>
      <c r="U133" s="13" t="s">
        <v>960</v>
      </c>
      <c r="V133" s="11">
        <f t="shared" si="4"/>
        <v>73.327222731439051</v>
      </c>
      <c r="W133" s="11">
        <f t="shared" si="5"/>
        <v>9.1659028414298813</v>
      </c>
      <c r="Y133" s="36"/>
      <c r="Z133" s="36"/>
      <c r="AA133" s="36"/>
      <c r="AB133" s="36"/>
      <c r="AC133" s="36"/>
      <c r="AD133" s="36"/>
      <c r="AE133" s="36"/>
      <c r="AF133" s="36"/>
      <c r="AG133" s="36"/>
      <c r="AH133" s="36"/>
      <c r="AI133" s="36"/>
      <c r="AJ133" s="36"/>
      <c r="AK133" s="36"/>
      <c r="AL133" s="36"/>
      <c r="AM133" s="36"/>
      <c r="AN133" s="36"/>
    </row>
    <row r="134" spans="4:40" ht="66.599999999999994" thickBot="1" x14ac:dyDescent="0.35">
      <c r="D134" s="3">
        <v>2</v>
      </c>
      <c r="E134" s="3" t="s">
        <v>675</v>
      </c>
      <c r="F134" s="4" t="s">
        <v>703</v>
      </c>
      <c r="G134" s="4" t="s">
        <v>704</v>
      </c>
      <c r="H134" s="4" t="s">
        <v>705</v>
      </c>
      <c r="I134" s="3">
        <v>84.6</v>
      </c>
      <c r="J134" s="3">
        <v>3.46</v>
      </c>
      <c r="K134" s="3">
        <v>0.06</v>
      </c>
      <c r="L134" s="3" t="s">
        <v>706</v>
      </c>
      <c r="M134" s="3">
        <v>0.2</v>
      </c>
      <c r="N134" s="3" t="s">
        <v>21</v>
      </c>
      <c r="O134" s="3">
        <v>0.31</v>
      </c>
      <c r="P134" s="3">
        <v>1741</v>
      </c>
      <c r="Q134" s="3">
        <v>3.3000000000000002E-2</v>
      </c>
      <c r="R134" s="3">
        <v>1</v>
      </c>
      <c r="S134" s="13" t="s">
        <v>896</v>
      </c>
      <c r="T134" s="13" t="str">
        <f t="shared" si="3"/>
        <v>(10;11)</v>
      </c>
      <c r="U134" s="13" t="s">
        <v>960</v>
      </c>
      <c r="V134" s="11">
        <f t="shared" si="4"/>
        <v>22.975301550832853</v>
      </c>
      <c r="W134" s="11">
        <f t="shared" si="5"/>
        <v>2.8719126938541066</v>
      </c>
      <c r="Y134" s="36"/>
      <c r="Z134" s="36"/>
      <c r="AA134" s="36"/>
      <c r="AB134" s="36"/>
      <c r="AC134" s="36"/>
      <c r="AD134" s="36"/>
      <c r="AE134" s="36"/>
      <c r="AF134" s="36"/>
      <c r="AG134" s="36"/>
      <c r="AH134" s="36"/>
      <c r="AI134" s="36"/>
      <c r="AJ134" s="36"/>
      <c r="AK134" s="36"/>
      <c r="AL134" s="36"/>
      <c r="AM134" s="36"/>
      <c r="AN134" s="36"/>
    </row>
    <row r="135" spans="4:40" ht="27" thickBot="1" x14ac:dyDescent="0.35">
      <c r="D135" s="3">
        <v>2</v>
      </c>
      <c r="E135" s="3" t="s">
        <v>675</v>
      </c>
      <c r="F135" s="4" t="s">
        <v>707</v>
      </c>
      <c r="G135" s="4" t="s">
        <v>708</v>
      </c>
      <c r="H135" s="4" t="s">
        <v>709</v>
      </c>
      <c r="I135" s="3">
        <v>109.3</v>
      </c>
      <c r="J135" s="3">
        <v>4.47</v>
      </c>
      <c r="K135" s="3">
        <v>0.05</v>
      </c>
      <c r="L135" s="3" t="s">
        <v>710</v>
      </c>
      <c r="M135" s="3">
        <v>0.31</v>
      </c>
      <c r="N135" s="3" t="s">
        <v>21</v>
      </c>
      <c r="O135" s="3">
        <v>0.25</v>
      </c>
      <c r="P135" s="3">
        <v>2967</v>
      </c>
      <c r="Q135" s="3">
        <v>0</v>
      </c>
      <c r="R135" s="3">
        <v>1</v>
      </c>
      <c r="S135" s="13" t="s">
        <v>894</v>
      </c>
      <c r="T135" s="13" t="str">
        <f t="shared" si="3"/>
        <v>(11)</v>
      </c>
      <c r="U135" s="13" t="s">
        <v>955</v>
      </c>
      <c r="V135" s="11">
        <f t="shared" si="4"/>
        <v>13.481631277384563</v>
      </c>
      <c r="W135" s="11">
        <f t="shared" si="5"/>
        <v>1.6852039096730704</v>
      </c>
    </row>
    <row r="136" spans="4:40" ht="27" thickBot="1" x14ac:dyDescent="0.35">
      <c r="D136" s="3">
        <v>2</v>
      </c>
      <c r="E136" s="3" t="s">
        <v>675</v>
      </c>
      <c r="F136" s="4" t="s">
        <v>711</v>
      </c>
      <c r="G136" s="4" t="s">
        <v>712</v>
      </c>
      <c r="H136" s="4" t="s">
        <v>709</v>
      </c>
      <c r="I136" s="3">
        <v>105.2</v>
      </c>
      <c r="J136" s="3">
        <v>4.3</v>
      </c>
      <c r="K136" s="3">
        <v>0.06</v>
      </c>
      <c r="L136" s="3" t="s">
        <v>713</v>
      </c>
      <c r="M136" s="3">
        <v>0.26</v>
      </c>
      <c r="N136" s="3" t="s">
        <v>21</v>
      </c>
      <c r="O136" s="3">
        <v>0.28999999999999998</v>
      </c>
      <c r="P136" s="3">
        <v>2384</v>
      </c>
      <c r="Q136" s="3">
        <v>0</v>
      </c>
      <c r="R136" s="3">
        <v>1</v>
      </c>
      <c r="S136" s="13" t="s">
        <v>894</v>
      </c>
      <c r="T136" s="13" t="str">
        <f t="shared" si="3"/>
        <v>(11)</v>
      </c>
      <c r="U136" s="13" t="s">
        <v>955</v>
      </c>
      <c r="V136" s="11">
        <f t="shared" si="4"/>
        <v>16.778523489932887</v>
      </c>
      <c r="W136" s="11">
        <f t="shared" si="5"/>
        <v>2.0973154362416109</v>
      </c>
    </row>
    <row r="137" spans="4:40" ht="27" thickBot="1" x14ac:dyDescent="0.35">
      <c r="D137" s="3">
        <v>2</v>
      </c>
      <c r="E137" s="3" t="s">
        <v>675</v>
      </c>
      <c r="F137" s="4" t="s">
        <v>714</v>
      </c>
      <c r="G137" s="4" t="s">
        <v>715</v>
      </c>
      <c r="H137" s="4" t="s">
        <v>716</v>
      </c>
      <c r="I137" s="3">
        <v>71.2</v>
      </c>
      <c r="J137" s="3">
        <v>2.91</v>
      </c>
      <c r="K137" s="3">
        <v>6.0999999999999999E-2</v>
      </c>
      <c r="L137" s="3" t="s">
        <v>717</v>
      </c>
      <c r="M137" s="3" t="s">
        <v>142</v>
      </c>
      <c r="N137" s="3" t="s">
        <v>21</v>
      </c>
      <c r="O137" s="3">
        <v>0.30399999999999999</v>
      </c>
      <c r="P137" s="3">
        <v>1983</v>
      </c>
      <c r="Q137" s="3">
        <v>0</v>
      </c>
      <c r="R137" s="3">
        <v>1</v>
      </c>
      <c r="S137" s="13" t="s">
        <v>894</v>
      </c>
      <c r="T137" s="13" t="str">
        <f t="shared" si="3"/>
        <v>(CH3)3 (11)</v>
      </c>
      <c r="U137" s="13" t="s">
        <v>955</v>
      </c>
      <c r="V137" s="11">
        <f t="shared" si="4"/>
        <v>20.17145738779627</v>
      </c>
      <c r="W137" s="11">
        <f t="shared" si="5"/>
        <v>2.5214321734745337</v>
      </c>
    </row>
    <row r="138" spans="4:40" ht="37.799999999999997" customHeight="1" thickBot="1" x14ac:dyDescent="0.35">
      <c r="D138" s="8">
        <v>2</v>
      </c>
      <c r="E138" s="8" t="s">
        <v>675</v>
      </c>
      <c r="F138" s="9" t="s">
        <v>718</v>
      </c>
      <c r="G138" s="9" t="s">
        <v>719</v>
      </c>
      <c r="H138" s="9" t="s">
        <v>886</v>
      </c>
      <c r="I138" s="8">
        <v>66.2</v>
      </c>
      <c r="J138" s="8">
        <v>2.71</v>
      </c>
      <c r="K138" s="8">
        <v>2.5000000000000001E-2</v>
      </c>
      <c r="L138" s="8" t="s">
        <v>845</v>
      </c>
      <c r="M138" s="8">
        <v>0.14000000000000001</v>
      </c>
      <c r="N138" s="8" t="s">
        <v>21</v>
      </c>
      <c r="O138" s="8">
        <v>0.124</v>
      </c>
      <c r="P138" s="8">
        <v>144.19999999999999</v>
      </c>
      <c r="Q138" s="8">
        <v>0</v>
      </c>
      <c r="R138" s="8">
        <v>1</v>
      </c>
      <c r="S138" s="13" t="s">
        <v>894</v>
      </c>
      <c r="T138" s="13" t="str">
        <f t="shared" si="3"/>
        <v>(11)</v>
      </c>
      <c r="U138" s="13" t="s">
        <v>955</v>
      </c>
      <c r="V138" s="11">
        <f t="shared" si="4"/>
        <v>277.39251040221916</v>
      </c>
      <c r="W138" s="11">
        <f t="shared" si="5"/>
        <v>34.674063800277395</v>
      </c>
    </row>
    <row r="139" spans="4:40" ht="40.200000000000003" thickBot="1" x14ac:dyDescent="0.35">
      <c r="D139" s="3">
        <v>2</v>
      </c>
      <c r="E139" s="3" t="s">
        <v>675</v>
      </c>
      <c r="F139" s="4" t="s">
        <v>867</v>
      </c>
      <c r="G139" s="4" t="s">
        <v>720</v>
      </c>
      <c r="H139" s="4" t="s">
        <v>887</v>
      </c>
      <c r="I139" s="3">
        <v>108.45</v>
      </c>
      <c r="J139" s="3" t="s">
        <v>368</v>
      </c>
      <c r="K139" s="3">
        <v>9.4E-2</v>
      </c>
      <c r="L139" s="3" t="s">
        <v>721</v>
      </c>
      <c r="M139" s="3" t="s">
        <v>21</v>
      </c>
      <c r="N139" s="3" t="s">
        <v>21</v>
      </c>
      <c r="O139" s="3" t="s">
        <v>21</v>
      </c>
      <c r="P139" s="3">
        <v>2578.1</v>
      </c>
      <c r="Q139" s="3">
        <v>0</v>
      </c>
      <c r="R139" s="3">
        <v>1</v>
      </c>
      <c r="S139" s="13" t="s">
        <v>894</v>
      </c>
      <c r="T139" s="13" t="str">
        <f t="shared" ref="T139:T171" si="6">+MID(H139,FIND("(",H139),LEN(H139)-FIND("(",H139)+1)</f>
        <v>(11)</v>
      </c>
      <c r="U139" s="13" t="s">
        <v>955</v>
      </c>
      <c r="V139" s="11">
        <f t="shared" ref="V139:V172" si="7">40000*1/P139</f>
        <v>15.515301966564525</v>
      </c>
      <c r="W139" s="11">
        <f t="shared" ref="W139:W172" si="8">5000/P139</f>
        <v>1.9394127458205657</v>
      </c>
    </row>
    <row r="140" spans="4:40" ht="66.599999999999994" thickBot="1" x14ac:dyDescent="0.35">
      <c r="D140" s="3">
        <v>2</v>
      </c>
      <c r="E140" s="3" t="s">
        <v>722</v>
      </c>
      <c r="F140" s="4" t="s">
        <v>723</v>
      </c>
      <c r="G140" s="4" t="s">
        <v>724</v>
      </c>
      <c r="H140" s="4" t="s">
        <v>725</v>
      </c>
      <c r="I140" s="3">
        <v>103</v>
      </c>
      <c r="J140" s="3" t="s">
        <v>368</v>
      </c>
      <c r="K140" s="3">
        <v>0.1</v>
      </c>
      <c r="L140" s="3">
        <v>8.92</v>
      </c>
      <c r="M140" s="3" t="s">
        <v>21</v>
      </c>
      <c r="N140" s="3" t="s">
        <v>21</v>
      </c>
      <c r="O140" s="3" t="s">
        <v>22</v>
      </c>
      <c r="P140" s="3" t="s">
        <v>21</v>
      </c>
      <c r="Q140" s="3">
        <v>0</v>
      </c>
      <c r="R140" s="3">
        <v>1</v>
      </c>
      <c r="S140" s="13" t="s">
        <v>893</v>
      </c>
      <c r="T140" s="13" t="str">
        <f t="shared" si="6"/>
        <v>(10)</v>
      </c>
      <c r="U140" s="13" t="s">
        <v>960</v>
      </c>
      <c r="V140" s="11" t="e">
        <f t="shared" si="7"/>
        <v>#VALUE!</v>
      </c>
      <c r="W140" s="11" t="e">
        <f t="shared" si="8"/>
        <v>#VALUE!</v>
      </c>
    </row>
    <row r="141" spans="4:40" ht="66.599999999999994" thickBot="1" x14ac:dyDescent="0.35">
      <c r="D141" s="3">
        <v>2</v>
      </c>
      <c r="E141" s="3" t="s">
        <v>722</v>
      </c>
      <c r="F141" s="4" t="s">
        <v>726</v>
      </c>
      <c r="G141" s="4" t="s">
        <v>727</v>
      </c>
      <c r="H141" s="4" t="s">
        <v>728</v>
      </c>
      <c r="I141" s="3">
        <v>153</v>
      </c>
      <c r="J141" s="3" t="s">
        <v>76</v>
      </c>
      <c r="K141" s="3">
        <v>0.1</v>
      </c>
      <c r="L141" s="3">
        <v>27</v>
      </c>
      <c r="M141" s="3">
        <v>5.7000000000000002E-2</v>
      </c>
      <c r="N141" s="3">
        <v>730</v>
      </c>
      <c r="O141" s="3" t="s">
        <v>22</v>
      </c>
      <c r="P141" s="3">
        <v>77</v>
      </c>
      <c r="Q141" s="3">
        <v>0.02</v>
      </c>
      <c r="R141" s="3">
        <v>2</v>
      </c>
      <c r="S141" s="13" t="s">
        <v>893</v>
      </c>
      <c r="T141" s="13" t="str">
        <f t="shared" si="6"/>
        <v>(10)</v>
      </c>
      <c r="U141" s="13" t="s">
        <v>960</v>
      </c>
      <c r="V141" s="11">
        <f t="shared" si="7"/>
        <v>519.48051948051943</v>
      </c>
      <c r="W141" s="11">
        <f t="shared" si="8"/>
        <v>64.935064935064929</v>
      </c>
    </row>
    <row r="142" spans="4:40" ht="27" thickBot="1" x14ac:dyDescent="0.35">
      <c r="D142" s="3">
        <v>2</v>
      </c>
      <c r="E142" s="3" t="s">
        <v>722</v>
      </c>
      <c r="F142" s="4" t="s">
        <v>729</v>
      </c>
      <c r="G142" s="4" t="s">
        <v>730</v>
      </c>
      <c r="H142" s="4" t="s">
        <v>731</v>
      </c>
      <c r="I142" s="3">
        <v>134</v>
      </c>
      <c r="J142" s="3">
        <v>5.48</v>
      </c>
      <c r="K142" s="3">
        <v>0.19</v>
      </c>
      <c r="L142" s="3">
        <v>15</v>
      </c>
      <c r="M142" s="3">
        <v>0.19</v>
      </c>
      <c r="N142" s="3" t="s">
        <v>21</v>
      </c>
      <c r="O142" s="3" t="s">
        <v>22</v>
      </c>
      <c r="P142" s="3">
        <v>1030</v>
      </c>
      <c r="Q142" s="3">
        <v>0</v>
      </c>
      <c r="R142" s="3">
        <v>2</v>
      </c>
      <c r="S142" s="13" t="s">
        <v>894</v>
      </c>
      <c r="T142" s="13" t="str">
        <f t="shared" si="6"/>
        <v>(11)</v>
      </c>
      <c r="U142" s="13" t="s">
        <v>955</v>
      </c>
      <c r="V142" s="11">
        <f t="shared" si="7"/>
        <v>38.834951456310677</v>
      </c>
      <c r="W142" s="11">
        <f t="shared" si="8"/>
        <v>4.8543689320388346</v>
      </c>
    </row>
    <row r="143" spans="4:40" ht="53.4" thickBot="1" x14ac:dyDescent="0.35">
      <c r="D143" s="3">
        <v>2</v>
      </c>
      <c r="E143" s="3" t="s">
        <v>722</v>
      </c>
      <c r="F143" s="4" t="s">
        <v>732</v>
      </c>
      <c r="G143" s="4" t="s">
        <v>733</v>
      </c>
      <c r="H143" s="4" t="s">
        <v>734</v>
      </c>
      <c r="I143" s="3">
        <v>64.099999999999994</v>
      </c>
      <c r="J143" s="3" t="s">
        <v>368</v>
      </c>
      <c r="K143" s="3" t="s">
        <v>735</v>
      </c>
      <c r="L143" s="3" t="s">
        <v>665</v>
      </c>
      <c r="M143" s="3" t="s">
        <v>21</v>
      </c>
      <c r="N143" s="3" t="s">
        <v>21</v>
      </c>
      <c r="O143" s="3" t="s">
        <v>22</v>
      </c>
      <c r="P143" s="3" t="s">
        <v>21</v>
      </c>
      <c r="Q143" s="3">
        <v>0</v>
      </c>
      <c r="R143" s="3">
        <v>1</v>
      </c>
      <c r="S143" s="13" t="s">
        <v>897</v>
      </c>
      <c r="T143" s="13" t="e">
        <f t="shared" si="6"/>
        <v>#VALUE!</v>
      </c>
      <c r="U143" s="13" t="s">
        <v>959</v>
      </c>
      <c r="V143" s="11" t="e">
        <f t="shared" si="7"/>
        <v>#VALUE!</v>
      </c>
      <c r="W143" s="11" t="e">
        <f t="shared" si="8"/>
        <v>#VALUE!</v>
      </c>
    </row>
    <row r="144" spans="4:40" ht="53.4" thickBot="1" x14ac:dyDescent="0.35">
      <c r="D144" s="3">
        <v>2</v>
      </c>
      <c r="E144" s="3" t="s">
        <v>736</v>
      </c>
      <c r="F144" s="4" t="s">
        <v>737</v>
      </c>
      <c r="G144" s="4" t="s">
        <v>738</v>
      </c>
      <c r="H144" s="4" t="s">
        <v>739</v>
      </c>
      <c r="I144" s="3">
        <v>17</v>
      </c>
      <c r="J144" s="3">
        <v>0.7</v>
      </c>
      <c r="K144" s="3">
        <v>3.5E-4</v>
      </c>
      <c r="L144" s="3" t="s">
        <v>740</v>
      </c>
      <c r="M144" s="3">
        <v>2.2000000000000001E-4</v>
      </c>
      <c r="N144" s="3">
        <v>630</v>
      </c>
      <c r="O144" s="3">
        <v>0.11600000000000001</v>
      </c>
      <c r="P144" s="3">
        <v>0</v>
      </c>
      <c r="Q144" s="3">
        <v>0</v>
      </c>
      <c r="R144" s="3">
        <v>1</v>
      </c>
      <c r="S144" s="13" t="s">
        <v>897</v>
      </c>
      <c r="T144" s="13" t="e">
        <f t="shared" si="6"/>
        <v>#VALUE!</v>
      </c>
      <c r="U144" s="13" t="s">
        <v>959</v>
      </c>
      <c r="V144" s="11" t="e">
        <f t="shared" si="7"/>
        <v>#DIV/0!</v>
      </c>
      <c r="W144" s="11" t="e">
        <f t="shared" si="8"/>
        <v>#DIV/0!</v>
      </c>
    </row>
    <row r="145" spans="4:23" ht="66.599999999999994" thickBot="1" x14ac:dyDescent="0.35">
      <c r="D145" s="3">
        <v>2</v>
      </c>
      <c r="E145" s="3" t="s">
        <v>741</v>
      </c>
      <c r="F145" s="4" t="s">
        <v>742</v>
      </c>
      <c r="G145" s="4" t="s">
        <v>743</v>
      </c>
      <c r="H145" s="4" t="s">
        <v>744</v>
      </c>
      <c r="I145" s="3">
        <v>84.9</v>
      </c>
      <c r="J145" s="3">
        <v>3.47</v>
      </c>
      <c r="K145" s="3">
        <v>1.7000000000000001E-2</v>
      </c>
      <c r="L145" s="3">
        <v>40</v>
      </c>
      <c r="M145" s="3" t="s">
        <v>21</v>
      </c>
      <c r="N145" s="3">
        <v>662</v>
      </c>
      <c r="O145" s="3">
        <v>0.41699999999999998</v>
      </c>
      <c r="P145" s="3">
        <v>9</v>
      </c>
      <c r="Q145" s="3" t="s">
        <v>21</v>
      </c>
      <c r="R145" s="3">
        <v>2</v>
      </c>
      <c r="S145" s="13" t="s">
        <v>893</v>
      </c>
      <c r="T145" s="13" t="str">
        <f t="shared" si="6"/>
        <v>(10)</v>
      </c>
      <c r="U145" s="13" t="s">
        <v>960</v>
      </c>
      <c r="V145" s="11">
        <f t="shared" si="7"/>
        <v>4444.4444444444443</v>
      </c>
      <c r="W145" s="11">
        <f t="shared" si="8"/>
        <v>555.55555555555554</v>
      </c>
    </row>
    <row r="146" spans="4:23" ht="66.599999999999994" thickBot="1" x14ac:dyDescent="0.35">
      <c r="D146" s="3">
        <v>2</v>
      </c>
      <c r="E146" s="3" t="s">
        <v>741</v>
      </c>
      <c r="F146" s="4" t="s">
        <v>745</v>
      </c>
      <c r="G146" s="4" t="s">
        <v>746</v>
      </c>
      <c r="H146" s="4" t="s">
        <v>747</v>
      </c>
      <c r="I146" s="3">
        <v>50.5</v>
      </c>
      <c r="J146" s="3" t="s">
        <v>368</v>
      </c>
      <c r="K146" s="3">
        <v>2.1000000000000001E-2</v>
      </c>
      <c r="L146" s="3" t="s">
        <v>674</v>
      </c>
      <c r="M146" s="3" t="s">
        <v>21</v>
      </c>
      <c r="N146" s="3">
        <v>625</v>
      </c>
      <c r="O146" s="3">
        <v>0.14699999999999999</v>
      </c>
      <c r="P146" s="3" t="s">
        <v>21</v>
      </c>
      <c r="Q146" s="3">
        <v>0</v>
      </c>
      <c r="R146" s="3">
        <v>1</v>
      </c>
      <c r="S146" s="13" t="s">
        <v>893</v>
      </c>
      <c r="T146" s="13" t="str">
        <f t="shared" si="6"/>
        <v>(10)</v>
      </c>
      <c r="U146" s="13" t="s">
        <v>960</v>
      </c>
      <c r="V146" s="11" t="e">
        <f t="shared" si="7"/>
        <v>#VALUE!</v>
      </c>
      <c r="W146" s="11" t="e">
        <f t="shared" si="8"/>
        <v>#VALUE!</v>
      </c>
    </row>
    <row r="147" spans="4:23" ht="53.4" thickBot="1" x14ac:dyDescent="0.35">
      <c r="D147" s="3">
        <v>2</v>
      </c>
      <c r="E147" s="3" t="s">
        <v>741</v>
      </c>
      <c r="F147" s="4" t="s">
        <v>748</v>
      </c>
      <c r="G147" s="4" t="s">
        <v>749</v>
      </c>
      <c r="H147" s="4" t="s">
        <v>750</v>
      </c>
      <c r="I147" s="3">
        <v>60</v>
      </c>
      <c r="J147" s="3" t="s">
        <v>368</v>
      </c>
      <c r="K147" s="3">
        <v>1.2E-2</v>
      </c>
      <c r="L147" s="3">
        <v>31.2</v>
      </c>
      <c r="M147" s="3" t="s">
        <v>21</v>
      </c>
      <c r="N147" s="3">
        <v>456</v>
      </c>
      <c r="O147" s="3">
        <v>0.123</v>
      </c>
      <c r="P147" s="3" t="s">
        <v>21</v>
      </c>
      <c r="Q147" s="3">
        <v>0</v>
      </c>
      <c r="R147" s="3">
        <v>1</v>
      </c>
      <c r="S147" s="13" t="s">
        <v>898</v>
      </c>
      <c r="T147" s="13" t="e">
        <f t="shared" si="6"/>
        <v>#VALUE!</v>
      </c>
      <c r="U147" s="13" t="s">
        <v>959</v>
      </c>
      <c r="V147" s="11" t="e">
        <f t="shared" si="7"/>
        <v>#VALUE!</v>
      </c>
      <c r="W147" s="11" t="e">
        <f t="shared" si="8"/>
        <v>#VALUE!</v>
      </c>
    </row>
    <row r="148" spans="4:23" ht="53.4" thickBot="1" x14ac:dyDescent="0.35">
      <c r="D148" s="3">
        <v>2</v>
      </c>
      <c r="E148" s="3" t="s">
        <v>741</v>
      </c>
      <c r="F148" s="4" t="s">
        <v>751</v>
      </c>
      <c r="G148" s="4" t="s">
        <v>752</v>
      </c>
      <c r="H148" s="4" t="s">
        <v>753</v>
      </c>
      <c r="I148" s="3">
        <v>96.9</v>
      </c>
      <c r="J148" s="3" t="s">
        <v>368</v>
      </c>
      <c r="K148" s="3" t="s">
        <v>21</v>
      </c>
      <c r="L148" s="3"/>
      <c r="M148" s="3" t="s">
        <v>21</v>
      </c>
      <c r="N148" s="3">
        <v>458</v>
      </c>
      <c r="O148" s="3">
        <v>0.246</v>
      </c>
      <c r="P148" s="3" t="s">
        <v>21</v>
      </c>
      <c r="Q148" s="3">
        <v>0</v>
      </c>
      <c r="R148" s="3">
        <v>1</v>
      </c>
      <c r="S148" s="13" t="s">
        <v>898</v>
      </c>
      <c r="T148" s="13" t="e">
        <f t="shared" si="6"/>
        <v>#VALUE!</v>
      </c>
      <c r="U148" s="13" t="s">
        <v>959</v>
      </c>
      <c r="V148" s="11" t="e">
        <f t="shared" si="7"/>
        <v>#VALUE!</v>
      </c>
      <c r="W148" s="11" t="e">
        <f t="shared" si="8"/>
        <v>#VALUE!</v>
      </c>
    </row>
    <row r="149" spans="4:23" ht="53.4" thickBot="1" x14ac:dyDescent="0.35">
      <c r="D149" s="3">
        <v>3</v>
      </c>
      <c r="E149" s="3" t="s">
        <v>754</v>
      </c>
      <c r="F149" s="4" t="s">
        <v>755</v>
      </c>
      <c r="G149" s="4" t="s">
        <v>756</v>
      </c>
      <c r="H149" s="4" t="s">
        <v>757</v>
      </c>
      <c r="I149" s="3">
        <v>16</v>
      </c>
      <c r="J149" s="3" t="s">
        <v>758</v>
      </c>
      <c r="K149" s="3">
        <v>6.0000000000000001E-3</v>
      </c>
      <c r="L149" s="3" t="s">
        <v>759</v>
      </c>
      <c r="M149" s="3" t="s">
        <v>21</v>
      </c>
      <c r="N149" s="3">
        <v>645</v>
      </c>
      <c r="O149" s="3">
        <v>3.2000000000000001E-2</v>
      </c>
      <c r="P149" s="3">
        <v>25</v>
      </c>
      <c r="Q149" s="3">
        <v>0</v>
      </c>
      <c r="R149" s="3">
        <v>1</v>
      </c>
      <c r="S149" s="13" t="s">
        <v>898</v>
      </c>
      <c r="T149" s="13" t="e">
        <f t="shared" si="6"/>
        <v>#VALUE!</v>
      </c>
      <c r="U149" s="13" t="s">
        <v>959</v>
      </c>
      <c r="V149" s="11">
        <f t="shared" si="7"/>
        <v>1600</v>
      </c>
      <c r="W149" s="11">
        <f t="shared" si="8"/>
        <v>200</v>
      </c>
    </row>
    <row r="150" spans="4:23" ht="53.4" thickBot="1" x14ac:dyDescent="0.35">
      <c r="D150" s="3">
        <v>3</v>
      </c>
      <c r="E150" s="3" t="s">
        <v>754</v>
      </c>
      <c r="F150" s="4" t="s">
        <v>760</v>
      </c>
      <c r="G150" s="4" t="s">
        <v>761</v>
      </c>
      <c r="H150" s="4" t="s">
        <v>762</v>
      </c>
      <c r="I150" s="3">
        <v>30</v>
      </c>
      <c r="J150" s="3">
        <v>1.23</v>
      </c>
      <c r="K150" s="3">
        <v>8.6E-3</v>
      </c>
      <c r="L150" s="3" t="s">
        <v>763</v>
      </c>
      <c r="M150" s="3">
        <v>8.6E-3</v>
      </c>
      <c r="N150" s="3">
        <v>515</v>
      </c>
      <c r="O150" s="3">
        <v>3.7999999999999999E-2</v>
      </c>
      <c r="P150" s="3">
        <v>6</v>
      </c>
      <c r="Q150" s="3">
        <v>0</v>
      </c>
      <c r="R150" s="3">
        <v>1</v>
      </c>
      <c r="S150" s="13" t="s">
        <v>898</v>
      </c>
      <c r="T150" s="13" t="e">
        <f t="shared" si="6"/>
        <v>#VALUE!</v>
      </c>
      <c r="U150" s="13" t="s">
        <v>959</v>
      </c>
      <c r="V150" s="11">
        <f t="shared" si="7"/>
        <v>6666.666666666667</v>
      </c>
      <c r="W150" s="11">
        <f t="shared" si="8"/>
        <v>833.33333333333337</v>
      </c>
    </row>
    <row r="151" spans="4:23" ht="53.4" thickBot="1" x14ac:dyDescent="0.35">
      <c r="D151" s="3">
        <v>3</v>
      </c>
      <c r="E151" s="3" t="s">
        <v>754</v>
      </c>
      <c r="F151" s="4" t="s">
        <v>764</v>
      </c>
      <c r="G151" s="4" t="s">
        <v>765</v>
      </c>
      <c r="H151" s="4" t="s">
        <v>766</v>
      </c>
      <c r="I151" s="3">
        <v>44</v>
      </c>
      <c r="J151" s="3">
        <v>1.8</v>
      </c>
      <c r="K151" s="3">
        <v>8.0000000000000002E-3</v>
      </c>
      <c r="L151" s="3" t="s">
        <v>767</v>
      </c>
      <c r="M151" s="3">
        <v>0.09</v>
      </c>
      <c r="N151" s="3">
        <v>470</v>
      </c>
      <c r="O151" s="3">
        <v>3.7999999999999999E-2</v>
      </c>
      <c r="P151" s="3">
        <v>3</v>
      </c>
      <c r="Q151" s="3">
        <v>0</v>
      </c>
      <c r="R151" s="3">
        <v>1</v>
      </c>
      <c r="S151" s="13" t="s">
        <v>898</v>
      </c>
      <c r="T151" s="13" t="e">
        <f t="shared" si="6"/>
        <v>#VALUE!</v>
      </c>
      <c r="U151" s="13" t="s">
        <v>959</v>
      </c>
      <c r="V151" s="11">
        <f t="shared" si="7"/>
        <v>13333.333333333334</v>
      </c>
      <c r="W151" s="11">
        <f t="shared" si="8"/>
        <v>1666.6666666666667</v>
      </c>
    </row>
    <row r="152" spans="4:23" ht="53.4" thickBot="1" x14ac:dyDescent="0.35">
      <c r="D152" s="3">
        <v>3</v>
      </c>
      <c r="E152" s="3" t="s">
        <v>754</v>
      </c>
      <c r="F152" s="4" t="s">
        <v>768</v>
      </c>
      <c r="G152" s="4" t="s">
        <v>769</v>
      </c>
      <c r="H152" s="4" t="s">
        <v>770</v>
      </c>
      <c r="I152" s="3">
        <v>58.1</v>
      </c>
      <c r="J152" s="3">
        <v>2.38</v>
      </c>
      <c r="K152" s="3">
        <v>8.8999999999999999E-3</v>
      </c>
      <c r="L152" s="3">
        <v>0</v>
      </c>
      <c r="M152" s="3">
        <v>2.3999999999999998E-3</v>
      </c>
      <c r="N152" s="3">
        <v>365</v>
      </c>
      <c r="O152" s="3">
        <v>3.7999999999999999E-2</v>
      </c>
      <c r="P152" s="3">
        <v>4</v>
      </c>
      <c r="Q152" s="3">
        <v>0</v>
      </c>
      <c r="R152" s="3">
        <v>1</v>
      </c>
      <c r="S152" s="13" t="s">
        <v>898</v>
      </c>
      <c r="T152" s="13" t="e">
        <f t="shared" si="6"/>
        <v>#VALUE!</v>
      </c>
      <c r="U152" s="13" t="s">
        <v>959</v>
      </c>
      <c r="V152" s="11">
        <f t="shared" si="7"/>
        <v>10000</v>
      </c>
      <c r="W152" s="11">
        <f t="shared" si="8"/>
        <v>1250</v>
      </c>
    </row>
    <row r="153" spans="4:23" ht="53.4" thickBot="1" x14ac:dyDescent="0.35">
      <c r="D153" s="3">
        <v>3</v>
      </c>
      <c r="E153" s="3" t="s">
        <v>754</v>
      </c>
      <c r="F153" s="4" t="s">
        <v>771</v>
      </c>
      <c r="G153" s="4" t="s">
        <v>772</v>
      </c>
      <c r="H153" s="4" t="s">
        <v>773</v>
      </c>
      <c r="I153" s="3">
        <v>58.1</v>
      </c>
      <c r="J153" s="3">
        <v>2.38</v>
      </c>
      <c r="K153" s="3">
        <v>1.0999999999999999E-2</v>
      </c>
      <c r="L153" s="3" t="s">
        <v>103</v>
      </c>
      <c r="M153" s="3">
        <v>5.8999999999999997E-2</v>
      </c>
      <c r="N153" s="3">
        <v>460</v>
      </c>
      <c r="O153" s="3">
        <v>4.2999999999999997E-2</v>
      </c>
      <c r="P153" s="3">
        <v>3</v>
      </c>
      <c r="Q153" s="3">
        <v>0</v>
      </c>
      <c r="R153" s="3">
        <v>1</v>
      </c>
      <c r="S153" s="13" t="s">
        <v>898</v>
      </c>
      <c r="T153" s="13" t="str">
        <f t="shared" si="6"/>
        <v>(CH3)3</v>
      </c>
      <c r="U153" s="13" t="s">
        <v>959</v>
      </c>
      <c r="V153" s="11">
        <f t="shared" si="7"/>
        <v>13333.333333333334</v>
      </c>
      <c r="W153" s="11">
        <f t="shared" si="8"/>
        <v>1666.6666666666667</v>
      </c>
    </row>
    <row r="154" spans="4:23" ht="53.4" thickBot="1" x14ac:dyDescent="0.35">
      <c r="D154" s="3">
        <v>3</v>
      </c>
      <c r="E154" s="3" t="s">
        <v>754</v>
      </c>
      <c r="F154" s="4" t="s">
        <v>774</v>
      </c>
      <c r="G154" s="4" t="s">
        <v>775</v>
      </c>
      <c r="H154" s="4" t="s">
        <v>776</v>
      </c>
      <c r="I154" s="3">
        <v>72.099999999999994</v>
      </c>
      <c r="J154" s="3">
        <v>2.95</v>
      </c>
      <c r="K154" s="3">
        <v>8.0000000000000002E-3</v>
      </c>
      <c r="L154" s="3">
        <v>36</v>
      </c>
      <c r="M154" s="3">
        <v>2.8999999999999998E-3</v>
      </c>
      <c r="N154" s="3" t="s">
        <v>21</v>
      </c>
      <c r="O154" s="3">
        <v>3.5000000000000003E-2</v>
      </c>
      <c r="P154" s="3">
        <v>5</v>
      </c>
      <c r="Q154" s="3">
        <v>0</v>
      </c>
      <c r="R154" s="3">
        <v>1</v>
      </c>
      <c r="S154" s="13" t="s">
        <v>898</v>
      </c>
      <c r="T154" s="13" t="e">
        <f t="shared" si="6"/>
        <v>#VALUE!</v>
      </c>
      <c r="U154" s="13" t="s">
        <v>959</v>
      </c>
      <c r="V154" s="11">
        <f t="shared" si="7"/>
        <v>8000</v>
      </c>
      <c r="W154" s="11">
        <f t="shared" si="8"/>
        <v>1000</v>
      </c>
    </row>
    <row r="155" spans="4:23" ht="53.4" thickBot="1" x14ac:dyDescent="0.35">
      <c r="D155" s="3">
        <v>3</v>
      </c>
      <c r="E155" s="3" t="s">
        <v>754</v>
      </c>
      <c r="F155" s="4" t="s">
        <v>777</v>
      </c>
      <c r="G155" s="4" t="s">
        <v>778</v>
      </c>
      <c r="H155" s="4" t="s">
        <v>779</v>
      </c>
      <c r="I155" s="3">
        <v>72.099999999999994</v>
      </c>
      <c r="J155" s="3">
        <v>2.95</v>
      </c>
      <c r="K155" s="3">
        <v>8.0000000000000002E-3</v>
      </c>
      <c r="L155" s="3">
        <v>27</v>
      </c>
      <c r="M155" s="3">
        <v>2.8999999999999998E-3</v>
      </c>
      <c r="N155" s="3" t="s">
        <v>21</v>
      </c>
      <c r="O155" s="3">
        <v>3.7999999999999999E-2</v>
      </c>
      <c r="P155" s="3">
        <v>5</v>
      </c>
      <c r="Q155" s="3">
        <v>0</v>
      </c>
      <c r="R155" s="3">
        <v>1</v>
      </c>
      <c r="S155" s="13" t="s">
        <v>898</v>
      </c>
      <c r="T155" s="13" t="str">
        <f t="shared" si="6"/>
        <v>(CH3)2CHCH2CH3</v>
      </c>
      <c r="U155" s="13" t="s">
        <v>959</v>
      </c>
      <c r="V155" s="11">
        <f t="shared" si="7"/>
        <v>8000</v>
      </c>
      <c r="W155" s="11">
        <f t="shared" si="8"/>
        <v>1000</v>
      </c>
    </row>
    <row r="156" spans="4:23" ht="53.4" thickBot="1" x14ac:dyDescent="0.35">
      <c r="D156" s="3">
        <v>3</v>
      </c>
      <c r="E156" s="3" t="s">
        <v>754</v>
      </c>
      <c r="F156" s="4" t="s">
        <v>780</v>
      </c>
      <c r="G156" s="4" t="s">
        <v>781</v>
      </c>
      <c r="H156" s="4" t="s">
        <v>782</v>
      </c>
      <c r="I156" s="3">
        <v>28.1</v>
      </c>
      <c r="J156" s="3" t="s">
        <v>783</v>
      </c>
      <c r="K156" s="3">
        <v>6.0000000000000001E-3</v>
      </c>
      <c r="L156" s="3" t="s">
        <v>784</v>
      </c>
      <c r="M156" s="3" t="s">
        <v>21</v>
      </c>
      <c r="N156" s="3">
        <v>425</v>
      </c>
      <c r="O156" s="3">
        <v>3.5999999999999997E-2</v>
      </c>
      <c r="P156" s="3">
        <v>4</v>
      </c>
      <c r="Q156" s="3">
        <v>0</v>
      </c>
      <c r="R156" s="3">
        <v>1</v>
      </c>
      <c r="S156" s="13" t="s">
        <v>898</v>
      </c>
      <c r="T156" s="13" t="e">
        <f t="shared" si="6"/>
        <v>#VALUE!</v>
      </c>
      <c r="U156" s="13" t="s">
        <v>959</v>
      </c>
      <c r="V156" s="11">
        <f t="shared" si="7"/>
        <v>10000</v>
      </c>
      <c r="W156" s="11">
        <f t="shared" si="8"/>
        <v>1250</v>
      </c>
    </row>
    <row r="157" spans="4:23" ht="53.4" thickBot="1" x14ac:dyDescent="0.35">
      <c r="D157" s="3">
        <v>3</v>
      </c>
      <c r="E157" s="3" t="s">
        <v>754</v>
      </c>
      <c r="F157" s="4" t="s">
        <v>785</v>
      </c>
      <c r="G157" s="4" t="s">
        <v>786</v>
      </c>
      <c r="H157" s="4" t="s">
        <v>787</v>
      </c>
      <c r="I157" s="3">
        <v>42.1</v>
      </c>
      <c r="J157" s="3">
        <v>1.72</v>
      </c>
      <c r="K157" s="3">
        <v>8.0000000000000002E-3</v>
      </c>
      <c r="L157" s="3" t="s">
        <v>788</v>
      </c>
      <c r="M157" s="3">
        <v>1.6999999999999999E-3</v>
      </c>
      <c r="N157" s="3">
        <v>455</v>
      </c>
      <c r="O157" s="3">
        <v>4.5999999999999999E-2</v>
      </c>
      <c r="P157" s="3">
        <v>2</v>
      </c>
      <c r="Q157" s="3">
        <v>0</v>
      </c>
      <c r="R157" s="3">
        <v>1</v>
      </c>
      <c r="S157" s="13" t="s">
        <v>898</v>
      </c>
      <c r="T157" s="13" t="e">
        <f t="shared" si="6"/>
        <v>#VALUE!</v>
      </c>
      <c r="U157" s="13" t="s">
        <v>959</v>
      </c>
      <c r="V157" s="11">
        <f t="shared" si="7"/>
        <v>20000</v>
      </c>
      <c r="W157" s="11">
        <f t="shared" si="8"/>
        <v>2500</v>
      </c>
    </row>
    <row r="158" spans="4:23" ht="53.4" thickBot="1" x14ac:dyDescent="0.35">
      <c r="D158" s="3">
        <v>3</v>
      </c>
      <c r="E158" s="3" t="s">
        <v>754</v>
      </c>
      <c r="F158" s="4" t="s">
        <v>789</v>
      </c>
      <c r="G158" s="4" t="s">
        <v>790</v>
      </c>
      <c r="H158" s="4" t="s">
        <v>791</v>
      </c>
      <c r="I158" s="3">
        <v>46</v>
      </c>
      <c r="J158" s="3">
        <v>1.88</v>
      </c>
      <c r="K158" s="3">
        <v>1.2999999999999999E-2</v>
      </c>
      <c r="L158" s="3" t="s">
        <v>669</v>
      </c>
      <c r="M158" s="3">
        <v>7.9000000000000001E-2</v>
      </c>
      <c r="N158" s="3">
        <v>235</v>
      </c>
      <c r="O158" s="3">
        <v>6.4000000000000001E-2</v>
      </c>
      <c r="P158" s="3">
        <v>1</v>
      </c>
      <c r="Q158" s="3">
        <v>0</v>
      </c>
      <c r="R158" s="3">
        <v>1</v>
      </c>
      <c r="S158" s="13" t="s">
        <v>898</v>
      </c>
      <c r="T158" s="13" t="e">
        <f t="shared" si="6"/>
        <v>#VALUE!</v>
      </c>
      <c r="U158" s="13" t="s">
        <v>959</v>
      </c>
      <c r="V158" s="11">
        <f t="shared" si="7"/>
        <v>40000</v>
      </c>
      <c r="W158" s="11">
        <f t="shared" si="8"/>
        <v>5000</v>
      </c>
    </row>
    <row r="159" spans="4:23" ht="53.4" thickBot="1" x14ac:dyDescent="0.35">
      <c r="D159" s="3">
        <v>3</v>
      </c>
      <c r="E159" s="3" t="s">
        <v>754</v>
      </c>
      <c r="F159" s="4" t="s">
        <v>792</v>
      </c>
      <c r="G159" s="4" t="s">
        <v>793</v>
      </c>
      <c r="H159" s="4" t="s">
        <v>794</v>
      </c>
      <c r="I159" s="3">
        <v>47.25</v>
      </c>
      <c r="J159" s="3">
        <v>1.93</v>
      </c>
      <c r="K159" s="3">
        <v>1.0999999999999999E-2</v>
      </c>
      <c r="L159" s="3" t="s">
        <v>795</v>
      </c>
      <c r="M159" s="3" t="s">
        <v>407</v>
      </c>
      <c r="N159" s="3" t="s">
        <v>21</v>
      </c>
      <c r="O159" s="3">
        <v>5.6000000000000001E-2</v>
      </c>
      <c r="P159" s="3">
        <v>1.2</v>
      </c>
      <c r="Q159" s="3">
        <v>0</v>
      </c>
      <c r="R159" s="3">
        <v>1</v>
      </c>
      <c r="S159" s="13" t="s">
        <v>898</v>
      </c>
      <c r="T159" s="13" t="str">
        <f t="shared" si="6"/>
        <v>(CH3)3</v>
      </c>
      <c r="U159" s="13" t="s">
        <v>959</v>
      </c>
      <c r="V159" s="11">
        <f t="shared" si="7"/>
        <v>33333.333333333336</v>
      </c>
      <c r="W159" s="11">
        <f t="shared" si="8"/>
        <v>4166.666666666667</v>
      </c>
    </row>
    <row r="160" spans="4:23" ht="53.4" thickBot="1" x14ac:dyDescent="0.35">
      <c r="D160" s="3">
        <v>3</v>
      </c>
      <c r="E160" s="3" t="s">
        <v>754</v>
      </c>
      <c r="F160" s="4" t="s">
        <v>796</v>
      </c>
      <c r="G160" s="4" t="s">
        <v>797</v>
      </c>
      <c r="H160" s="4" t="s">
        <v>798</v>
      </c>
      <c r="I160" s="3">
        <v>44.2</v>
      </c>
      <c r="J160" s="3">
        <v>1.81</v>
      </c>
      <c r="K160" s="3">
        <v>8.0000000000000002E-3</v>
      </c>
      <c r="L160" s="3">
        <v>-42</v>
      </c>
      <c r="M160" s="3">
        <v>9.1999999999999998E-2</v>
      </c>
      <c r="N160" s="3" t="s">
        <v>21</v>
      </c>
      <c r="O160" s="3">
        <v>3.7999999999999999E-2</v>
      </c>
      <c r="P160" s="3">
        <v>2.9</v>
      </c>
      <c r="Q160" s="3">
        <v>0</v>
      </c>
      <c r="R160" s="3">
        <v>1</v>
      </c>
      <c r="S160" s="13" t="s">
        <v>898</v>
      </c>
      <c r="T160" s="13" t="e">
        <f t="shared" si="6"/>
        <v>#VALUE!</v>
      </c>
      <c r="U160" s="13" t="s">
        <v>959</v>
      </c>
      <c r="V160" s="11">
        <f t="shared" si="7"/>
        <v>13793.103448275862</v>
      </c>
      <c r="W160" s="11">
        <f t="shared" si="8"/>
        <v>1724.1379310344828</v>
      </c>
    </row>
    <row r="161" spans="4:40" ht="27" thickBot="1" x14ac:dyDescent="0.35">
      <c r="D161" s="3">
        <v>3</v>
      </c>
      <c r="E161" s="3" t="s">
        <v>799</v>
      </c>
      <c r="F161" s="4" t="s">
        <v>800</v>
      </c>
      <c r="G161" s="4" t="s">
        <v>801</v>
      </c>
      <c r="H161" s="4" t="s">
        <v>888</v>
      </c>
      <c r="I161" s="3">
        <v>50.8</v>
      </c>
      <c r="J161" s="3">
        <v>2.08</v>
      </c>
      <c r="K161" s="3">
        <v>9.8000000000000004E-2</v>
      </c>
      <c r="L161" s="3" t="s">
        <v>802</v>
      </c>
      <c r="M161" s="3">
        <v>9.8000000000000004E-2</v>
      </c>
      <c r="N161" s="3" t="s">
        <v>21</v>
      </c>
      <c r="O161" s="3">
        <v>5.1999999999999998E-2</v>
      </c>
      <c r="P161" s="3">
        <v>13.9</v>
      </c>
      <c r="Q161" s="3">
        <v>0</v>
      </c>
      <c r="R161" s="3">
        <v>1</v>
      </c>
      <c r="S161" s="13" t="s">
        <v>894</v>
      </c>
      <c r="T161" s="13" t="str">
        <f t="shared" si="6"/>
        <v>(CH3)3 (11)</v>
      </c>
      <c r="U161" s="13" t="s">
        <v>955</v>
      </c>
      <c r="V161" s="11">
        <f t="shared" si="7"/>
        <v>2877.6978417266187</v>
      </c>
      <c r="W161" s="11">
        <f t="shared" si="8"/>
        <v>359.71223021582733</v>
      </c>
    </row>
    <row r="162" spans="4:40" ht="27" thickBot="1" x14ac:dyDescent="0.35">
      <c r="D162" s="3">
        <v>3</v>
      </c>
      <c r="E162" s="3" t="s">
        <v>799</v>
      </c>
      <c r="F162" s="4" t="s">
        <v>803</v>
      </c>
      <c r="G162" s="4" t="s">
        <v>804</v>
      </c>
      <c r="H162" s="4" t="s">
        <v>889</v>
      </c>
      <c r="I162" s="3">
        <v>64</v>
      </c>
      <c r="J162" s="3">
        <v>2.61</v>
      </c>
      <c r="K162" s="3">
        <v>0.1</v>
      </c>
      <c r="L162" s="3" t="s">
        <v>805</v>
      </c>
      <c r="M162" s="3">
        <v>0.1</v>
      </c>
      <c r="N162" s="3" t="s">
        <v>21</v>
      </c>
      <c r="O162" s="3">
        <v>8.4000000000000005E-2</v>
      </c>
      <c r="P162" s="3">
        <v>95</v>
      </c>
      <c r="Q162" s="3">
        <v>0</v>
      </c>
      <c r="R162" s="3">
        <v>1</v>
      </c>
      <c r="S162" s="13" t="s">
        <v>894</v>
      </c>
      <c r="T162" s="13" t="str">
        <f t="shared" si="6"/>
        <v>(CH3)3 (11)</v>
      </c>
      <c r="U162" s="13" t="s">
        <v>955</v>
      </c>
      <c r="V162" s="11">
        <f t="shared" si="7"/>
        <v>421.05263157894734</v>
      </c>
      <c r="W162" s="11">
        <f t="shared" si="8"/>
        <v>52.631578947368418</v>
      </c>
    </row>
    <row r="163" spans="4:40" ht="27" thickBot="1" x14ac:dyDescent="0.35">
      <c r="D163" s="3">
        <v>3</v>
      </c>
      <c r="E163" s="3" t="s">
        <v>799</v>
      </c>
      <c r="F163" s="4" t="s">
        <v>806</v>
      </c>
      <c r="G163" s="4" t="s">
        <v>807</v>
      </c>
      <c r="H163" s="4" t="s">
        <v>890</v>
      </c>
      <c r="I163" s="3">
        <v>48.8</v>
      </c>
      <c r="J163" s="3">
        <v>2</v>
      </c>
      <c r="K163" s="3">
        <v>8.9999999999999993E-3</v>
      </c>
      <c r="L163" s="3" t="s">
        <v>808</v>
      </c>
      <c r="M163" s="3">
        <v>0.1</v>
      </c>
      <c r="N163" s="3" t="s">
        <v>21</v>
      </c>
      <c r="O163" s="3">
        <v>4.3999999999999997E-2</v>
      </c>
      <c r="P163" s="3">
        <v>38.1</v>
      </c>
      <c r="Q163" s="3">
        <v>0</v>
      </c>
      <c r="R163" s="3">
        <v>1</v>
      </c>
      <c r="S163" s="13" t="s">
        <v>894</v>
      </c>
      <c r="T163" s="13" t="str">
        <f t="shared" si="6"/>
        <v>(11)</v>
      </c>
      <c r="U163" s="13" t="s">
        <v>955</v>
      </c>
      <c r="V163" s="11">
        <f t="shared" si="7"/>
        <v>1049.8687664041995</v>
      </c>
      <c r="W163" s="11">
        <f t="shared" si="8"/>
        <v>131.23359580052494</v>
      </c>
    </row>
    <row r="164" spans="4:40" ht="53.4" thickBot="1" x14ac:dyDescent="0.35">
      <c r="D164" s="3">
        <v>3</v>
      </c>
      <c r="E164" s="3" t="s">
        <v>799</v>
      </c>
      <c r="F164" s="4" t="s">
        <v>809</v>
      </c>
      <c r="G164" s="4" t="s">
        <v>810</v>
      </c>
      <c r="H164" s="4" t="s">
        <v>811</v>
      </c>
      <c r="I164" s="3">
        <v>42.8</v>
      </c>
      <c r="J164" s="3">
        <v>1.75</v>
      </c>
      <c r="K164" s="3">
        <v>8.0000000000000002E-3</v>
      </c>
      <c r="L164" s="3" t="s">
        <v>812</v>
      </c>
      <c r="M164" s="3">
        <v>2.0999999999999999E-3</v>
      </c>
      <c r="N164" s="3" t="s">
        <v>21</v>
      </c>
      <c r="O164" s="3">
        <v>3.9E-2</v>
      </c>
      <c r="P164" s="3">
        <v>1.8</v>
      </c>
      <c r="Q164" s="3">
        <v>0</v>
      </c>
      <c r="R164" s="3">
        <v>1</v>
      </c>
      <c r="S164" s="13" t="s">
        <v>898</v>
      </c>
      <c r="T164" s="13" t="e">
        <f t="shared" si="6"/>
        <v>#VALUE!</v>
      </c>
      <c r="U164" s="13" t="s">
        <v>959</v>
      </c>
      <c r="V164" s="11">
        <f t="shared" si="7"/>
        <v>22222.222222222223</v>
      </c>
      <c r="W164" s="11">
        <f t="shared" si="8"/>
        <v>2777.7777777777778</v>
      </c>
    </row>
    <row r="165" spans="4:40" ht="53.4" thickBot="1" x14ac:dyDescent="0.35">
      <c r="D165" s="3">
        <v>3</v>
      </c>
      <c r="E165" s="3" t="s">
        <v>799</v>
      </c>
      <c r="F165" s="4" t="s">
        <v>813</v>
      </c>
      <c r="G165" s="4" t="s">
        <v>814</v>
      </c>
      <c r="H165" s="4" t="s">
        <v>815</v>
      </c>
      <c r="I165" s="3">
        <v>43.5</v>
      </c>
      <c r="J165" s="3">
        <v>1.78</v>
      </c>
      <c r="K165" s="3">
        <v>7.0000000000000001E-3</v>
      </c>
      <c r="L165" s="3" t="s">
        <v>816</v>
      </c>
      <c r="M165" s="3">
        <v>5.4999999999999997E-3</v>
      </c>
      <c r="N165" s="3" t="s">
        <v>21</v>
      </c>
      <c r="O165" s="3">
        <v>3.5999999999999997E-2</v>
      </c>
      <c r="P165" s="3">
        <v>2.7</v>
      </c>
      <c r="Q165" s="3">
        <v>0</v>
      </c>
      <c r="R165" s="3">
        <v>1</v>
      </c>
      <c r="S165" s="13" t="s">
        <v>898</v>
      </c>
      <c r="T165" s="13" t="e">
        <f t="shared" si="6"/>
        <v>#VALUE!</v>
      </c>
      <c r="U165" s="13" t="s">
        <v>959</v>
      </c>
      <c r="V165" s="11">
        <f t="shared" si="7"/>
        <v>14814.814814814814</v>
      </c>
      <c r="W165" s="11">
        <f t="shared" si="8"/>
        <v>1851.8518518518517</v>
      </c>
    </row>
    <row r="166" spans="4:40" ht="53.4" thickBot="1" x14ac:dyDescent="0.35">
      <c r="D166" s="3">
        <v>3</v>
      </c>
      <c r="E166" s="3" t="s">
        <v>799</v>
      </c>
      <c r="F166" s="4" t="s">
        <v>817</v>
      </c>
      <c r="G166" s="4" t="s">
        <v>818</v>
      </c>
      <c r="H166" s="4" t="s">
        <v>815</v>
      </c>
      <c r="I166" s="3">
        <v>43.6</v>
      </c>
      <c r="J166" s="3">
        <v>1.78</v>
      </c>
      <c r="K166" s="3">
        <v>6.0000000000000001E-3</v>
      </c>
      <c r="L166" s="3" t="s">
        <v>819</v>
      </c>
      <c r="M166" s="3">
        <v>6.6E-3</v>
      </c>
      <c r="N166" s="3" t="s">
        <v>21</v>
      </c>
      <c r="O166" s="3">
        <v>3.2000000000000001E-2</v>
      </c>
      <c r="P166" s="3">
        <v>2.8</v>
      </c>
      <c r="Q166" s="3">
        <v>0</v>
      </c>
      <c r="R166" s="3">
        <v>1</v>
      </c>
      <c r="S166" s="13" t="s">
        <v>898</v>
      </c>
      <c r="T166" s="13" t="e">
        <f t="shared" si="6"/>
        <v>#VALUE!</v>
      </c>
      <c r="U166" s="13" t="s">
        <v>959</v>
      </c>
      <c r="V166" s="11">
        <f t="shared" si="7"/>
        <v>14285.714285714286</v>
      </c>
      <c r="W166" s="11">
        <f t="shared" si="8"/>
        <v>1785.7142857142858</v>
      </c>
    </row>
    <row r="167" spans="4:40" ht="27" thickBot="1" x14ac:dyDescent="0.35">
      <c r="D167" s="3">
        <v>3</v>
      </c>
      <c r="E167" s="3" t="s">
        <v>799</v>
      </c>
      <c r="F167" s="4" t="s">
        <v>820</v>
      </c>
      <c r="G167" s="4" t="s">
        <v>821</v>
      </c>
      <c r="H167" s="4" t="s">
        <v>891</v>
      </c>
      <c r="I167" s="3">
        <v>49</v>
      </c>
      <c r="J167" s="3">
        <v>2</v>
      </c>
      <c r="K167" s="3">
        <v>1.4E-2</v>
      </c>
      <c r="L167" s="3" t="s">
        <v>822</v>
      </c>
      <c r="M167" s="3">
        <v>0.09</v>
      </c>
      <c r="N167" s="3" t="s">
        <v>21</v>
      </c>
      <c r="O167" s="3">
        <v>6.9000000000000006E-2</v>
      </c>
      <c r="P167" s="3">
        <v>25.6</v>
      </c>
      <c r="Q167" s="3">
        <v>0</v>
      </c>
      <c r="R167" s="3">
        <v>1</v>
      </c>
      <c r="S167" s="13" t="s">
        <v>894</v>
      </c>
      <c r="T167" s="13" t="str">
        <f t="shared" si="6"/>
        <v>(11)</v>
      </c>
      <c r="U167" s="13" t="s">
        <v>955</v>
      </c>
      <c r="V167" s="11">
        <f t="shared" si="7"/>
        <v>1562.5</v>
      </c>
      <c r="W167" s="11">
        <f t="shared" si="8"/>
        <v>195.3125</v>
      </c>
    </row>
    <row r="168" spans="4:40" ht="53.4" thickBot="1" x14ac:dyDescent="0.35">
      <c r="D168" s="3">
        <v>3</v>
      </c>
      <c r="E168" s="3" t="s">
        <v>799</v>
      </c>
      <c r="F168" s="4" t="s">
        <v>823</v>
      </c>
      <c r="G168" s="4" t="s">
        <v>824</v>
      </c>
      <c r="H168" s="4" t="s">
        <v>825</v>
      </c>
      <c r="I168" s="3">
        <v>49.3</v>
      </c>
      <c r="J168" s="3">
        <v>2.02</v>
      </c>
      <c r="K168" s="3">
        <v>6.0000000000000001E-3</v>
      </c>
      <c r="L168" s="3" t="s">
        <v>826</v>
      </c>
      <c r="M168" s="3">
        <v>7.2999999999999995E-2</v>
      </c>
      <c r="N168" s="3" t="s">
        <v>21</v>
      </c>
      <c r="O168" s="3">
        <v>3.2000000000000001E-2</v>
      </c>
      <c r="P168" s="3">
        <v>3</v>
      </c>
      <c r="Q168" s="3">
        <v>0</v>
      </c>
      <c r="R168" s="3">
        <v>1</v>
      </c>
      <c r="S168" s="13" t="s">
        <v>898</v>
      </c>
      <c r="T168" s="13" t="str">
        <f t="shared" si="6"/>
        <v>(CH3)3</v>
      </c>
      <c r="U168" s="13" t="s">
        <v>959</v>
      </c>
      <c r="V168" s="11">
        <f t="shared" si="7"/>
        <v>13333.333333333334</v>
      </c>
      <c r="W168" s="11">
        <f t="shared" si="8"/>
        <v>1666.6666666666667</v>
      </c>
    </row>
    <row r="169" spans="4:40" ht="53.4" thickBot="1" x14ac:dyDescent="0.35">
      <c r="D169" s="3">
        <v>3</v>
      </c>
      <c r="E169" s="3" t="s">
        <v>799</v>
      </c>
      <c r="F169" s="4" t="s">
        <v>827</v>
      </c>
      <c r="G169" s="4" t="s">
        <v>828</v>
      </c>
      <c r="H169" s="4" t="s">
        <v>825</v>
      </c>
      <c r="I169" s="3">
        <v>49.9</v>
      </c>
      <c r="J169" s="3">
        <v>2</v>
      </c>
      <c r="K169" s="3">
        <v>7.0000000000000001E-3</v>
      </c>
      <c r="L169" s="3" t="s">
        <v>829</v>
      </c>
      <c r="M169" s="3">
        <v>7.0999999999999994E-2</v>
      </c>
      <c r="N169" s="3" t="s">
        <v>21</v>
      </c>
      <c r="O169" s="3">
        <v>3.3000000000000002E-2</v>
      </c>
      <c r="P169" s="3">
        <v>3</v>
      </c>
      <c r="Q169" s="3">
        <v>0</v>
      </c>
      <c r="R169" s="3">
        <v>1</v>
      </c>
      <c r="S169" s="13" t="s">
        <v>898</v>
      </c>
      <c r="T169" s="13" t="str">
        <f t="shared" si="6"/>
        <v>(CH3)3</v>
      </c>
      <c r="U169" s="13" t="s">
        <v>959</v>
      </c>
      <c r="V169" s="11">
        <f t="shared" si="7"/>
        <v>13333.333333333334</v>
      </c>
      <c r="W169" s="11">
        <f t="shared" si="8"/>
        <v>1666.6666666666667</v>
      </c>
    </row>
    <row r="170" spans="4:40" ht="53.4" thickBot="1" x14ac:dyDescent="0.35">
      <c r="D170" s="3">
        <v>3</v>
      </c>
      <c r="E170" s="3" t="s">
        <v>799</v>
      </c>
      <c r="F170" s="4" t="s">
        <v>830</v>
      </c>
      <c r="G170" s="4" t="s">
        <v>831</v>
      </c>
      <c r="H170" s="4" t="s">
        <v>832</v>
      </c>
      <c r="I170" s="3">
        <v>48.3</v>
      </c>
      <c r="J170" s="3">
        <v>1.98</v>
      </c>
      <c r="K170" s="3">
        <v>6.3E-3</v>
      </c>
      <c r="L170" s="3" t="s">
        <v>833</v>
      </c>
      <c r="M170" s="3">
        <v>6.3E-3</v>
      </c>
      <c r="N170" s="3" t="s">
        <v>21</v>
      </c>
      <c r="O170" s="3">
        <v>3.2000000000000001E-2</v>
      </c>
      <c r="P170" s="3">
        <v>3.5</v>
      </c>
      <c r="Q170" s="3">
        <v>0</v>
      </c>
      <c r="R170" s="3">
        <v>1</v>
      </c>
      <c r="S170" s="13" t="s">
        <v>898</v>
      </c>
      <c r="T170" s="13" t="str">
        <f t="shared" si="6"/>
        <v>(CH3)3+C4H10</v>
      </c>
      <c r="U170" s="13" t="s">
        <v>959</v>
      </c>
      <c r="V170" s="11">
        <f t="shared" si="7"/>
        <v>11428.571428571429</v>
      </c>
      <c r="W170" s="11">
        <f t="shared" si="8"/>
        <v>1428.5714285714287</v>
      </c>
    </row>
    <row r="171" spans="4:40" ht="53.4" thickBot="1" x14ac:dyDescent="0.35">
      <c r="D171" s="3">
        <v>3</v>
      </c>
      <c r="E171" s="3" t="s">
        <v>799</v>
      </c>
      <c r="F171" s="4" t="s">
        <v>834</v>
      </c>
      <c r="G171" s="4" t="s">
        <v>835</v>
      </c>
      <c r="H171" s="4" t="s">
        <v>836</v>
      </c>
      <c r="I171" s="3">
        <v>43.47</v>
      </c>
      <c r="J171" s="3">
        <v>1.8</v>
      </c>
      <c r="K171" s="3">
        <v>3.0000000000000001E-3</v>
      </c>
      <c r="L171" s="3" t="s">
        <v>837</v>
      </c>
      <c r="M171" s="3">
        <v>3.0000000000000001E-3</v>
      </c>
      <c r="N171" s="3" t="s">
        <v>21</v>
      </c>
      <c r="O171" s="3">
        <v>3.5999999999999997E-2</v>
      </c>
      <c r="P171" s="3">
        <v>2.5</v>
      </c>
      <c r="Q171" s="3">
        <v>0</v>
      </c>
      <c r="R171" s="3">
        <v>1</v>
      </c>
      <c r="S171" s="13" t="s">
        <v>898</v>
      </c>
      <c r="T171" s="13" t="str">
        <f t="shared" si="6"/>
        <v>(CH3)3</v>
      </c>
      <c r="U171" s="13" t="s">
        <v>959</v>
      </c>
      <c r="V171" s="11">
        <f t="shared" si="7"/>
        <v>16000</v>
      </c>
      <c r="W171" s="11">
        <f t="shared" si="8"/>
        <v>2000</v>
      </c>
    </row>
    <row r="172" spans="4:40" ht="66.599999999999994" thickBot="1" x14ac:dyDescent="0.35">
      <c r="D172" s="3">
        <v>3</v>
      </c>
      <c r="E172" s="3" t="s">
        <v>799</v>
      </c>
      <c r="F172" s="4" t="s">
        <v>866</v>
      </c>
      <c r="G172" s="4" t="s">
        <v>838</v>
      </c>
      <c r="H172" s="4" t="s">
        <v>892</v>
      </c>
      <c r="I172" s="3">
        <v>44</v>
      </c>
      <c r="J172" s="3">
        <v>1.82</v>
      </c>
      <c r="K172" s="3">
        <v>1.0800000000000001E-2</v>
      </c>
      <c r="L172" s="3" t="s">
        <v>839</v>
      </c>
      <c r="M172" s="3" t="s">
        <v>21</v>
      </c>
      <c r="N172" s="3" t="s">
        <v>21</v>
      </c>
      <c r="O172" s="3">
        <v>5.3999999999999999E-2</v>
      </c>
      <c r="P172" s="3">
        <v>143.9</v>
      </c>
      <c r="Q172" s="3">
        <v>0</v>
      </c>
      <c r="R172" s="3">
        <v>1</v>
      </c>
      <c r="S172" s="13" t="s">
        <v>894</v>
      </c>
      <c r="T172" s="13" t="str">
        <f>+MID(H172,FIND("(",H172),LEN(H172)-FIND("(",H172)+1)</f>
        <v>(11)</v>
      </c>
      <c r="U172" s="13" t="s">
        <v>955</v>
      </c>
      <c r="V172" s="11">
        <f t="shared" si="7"/>
        <v>277.9708130646282</v>
      </c>
      <c r="W172" s="11">
        <f t="shared" si="8"/>
        <v>34.746351633078525</v>
      </c>
    </row>
    <row r="173" spans="4:40" x14ac:dyDescent="0.3">
      <c r="D173" s="43">
        <v>1</v>
      </c>
      <c r="E173" s="43" t="s">
        <v>13</v>
      </c>
      <c r="F173" t="s">
        <v>1015</v>
      </c>
      <c r="G173" t="s">
        <v>1016</v>
      </c>
      <c r="H173" t="s">
        <v>1017</v>
      </c>
      <c r="I173">
        <v>148.5</v>
      </c>
      <c r="J173">
        <v>6.3250000000000002</v>
      </c>
      <c r="K173">
        <v>0.36399999999999999</v>
      </c>
      <c r="L173">
        <v>14.62</v>
      </c>
      <c r="M173">
        <v>0.36399999999999999</v>
      </c>
      <c r="N173">
        <v>543</v>
      </c>
      <c r="O173" t="s">
        <v>22</v>
      </c>
      <c r="P173">
        <v>1</v>
      </c>
      <c r="Q173">
        <v>0</v>
      </c>
      <c r="R173">
        <v>2</v>
      </c>
      <c r="S173" s="13" t="s">
        <v>894</v>
      </c>
      <c r="T173" s="13" t="s">
        <v>1024</v>
      </c>
      <c r="U173" s="13" t="s">
        <v>956</v>
      </c>
      <c r="V173" s="11">
        <f t="shared" ref="V173:V175" si="9">40000*1/P173</f>
        <v>40000</v>
      </c>
      <c r="W173" s="11">
        <f t="shared" ref="W173:W175" si="10">5000/P173</f>
        <v>5000</v>
      </c>
    </row>
    <row r="174" spans="4:40" x14ac:dyDescent="0.3">
      <c r="D174" s="43">
        <v>1</v>
      </c>
      <c r="E174" s="43" t="s">
        <v>13</v>
      </c>
      <c r="F174" t="s">
        <v>1018</v>
      </c>
      <c r="G174" t="s">
        <v>1019</v>
      </c>
      <c r="H174" t="s">
        <v>1020</v>
      </c>
      <c r="I174">
        <v>164.1</v>
      </c>
      <c r="J174" t="s">
        <v>76</v>
      </c>
      <c r="K174">
        <v>4.8000000000000001E-2</v>
      </c>
      <c r="L174">
        <v>7.43</v>
      </c>
      <c r="M174">
        <v>0.48199999999999998</v>
      </c>
      <c r="N174" t="s">
        <v>21</v>
      </c>
      <c r="O174" t="s">
        <v>22</v>
      </c>
      <c r="P174">
        <v>17.899999999999999</v>
      </c>
      <c r="Q174">
        <v>0</v>
      </c>
      <c r="R174">
        <v>2</v>
      </c>
      <c r="S174" s="13" t="s">
        <v>894</v>
      </c>
      <c r="T174" s="13" t="s">
        <v>1024</v>
      </c>
      <c r="U174" s="13" t="s">
        <v>956</v>
      </c>
      <c r="V174" s="11">
        <f t="shared" si="9"/>
        <v>2234.63687150838</v>
      </c>
      <c r="W174" s="11">
        <f t="shared" si="10"/>
        <v>279.32960893854749</v>
      </c>
      <c r="Y174" s="36"/>
      <c r="Z174" s="36"/>
      <c r="AA174" s="36"/>
      <c r="AB174" s="36"/>
      <c r="AC174" s="36"/>
      <c r="AD174" s="36"/>
      <c r="AE174" s="36"/>
      <c r="AF174" s="36"/>
      <c r="AG174" s="36"/>
      <c r="AH174" s="36"/>
      <c r="AI174" s="36"/>
      <c r="AJ174" s="36"/>
      <c r="AK174" s="36"/>
      <c r="AL174" s="36"/>
      <c r="AM174" s="36"/>
      <c r="AN174" s="36"/>
    </row>
    <row r="175" spans="4:40" x14ac:dyDescent="0.3">
      <c r="D175" s="43">
        <v>1</v>
      </c>
      <c r="E175" s="43" t="s">
        <v>13</v>
      </c>
      <c r="F175" t="s">
        <v>1021</v>
      </c>
      <c r="G175" t="s">
        <v>1022</v>
      </c>
      <c r="H175" t="s">
        <v>1023</v>
      </c>
      <c r="I175">
        <v>164.1</v>
      </c>
      <c r="J175" t="s">
        <v>76</v>
      </c>
      <c r="K175">
        <v>8.6999999999999994E-2</v>
      </c>
      <c r="L175">
        <v>33.450000000000003</v>
      </c>
      <c r="M175">
        <v>8.72E-2</v>
      </c>
      <c r="N175" t="s">
        <v>21</v>
      </c>
      <c r="O175" t="s">
        <v>22</v>
      </c>
      <c r="P175">
        <v>2</v>
      </c>
      <c r="Q175">
        <v>0</v>
      </c>
      <c r="R175">
        <v>2</v>
      </c>
      <c r="S175" s="13" t="s">
        <v>894</v>
      </c>
      <c r="T175" s="13" t="s">
        <v>1024</v>
      </c>
      <c r="U175" s="13" t="s">
        <v>956</v>
      </c>
      <c r="V175" s="11">
        <f t="shared" si="9"/>
        <v>20000</v>
      </c>
      <c r="W175" s="11">
        <f t="shared" si="10"/>
        <v>2500</v>
      </c>
      <c r="Y175" s="36"/>
      <c r="Z175" s="36"/>
      <c r="AA175" s="36"/>
      <c r="AB175" s="36"/>
      <c r="AC175" s="36"/>
      <c r="AD175" s="36"/>
      <c r="AE175" s="36"/>
      <c r="AF175" s="36"/>
      <c r="AG175" s="36"/>
      <c r="AH175" s="36"/>
      <c r="AI175" s="36"/>
      <c r="AJ175" s="36"/>
      <c r="AK175" s="36"/>
      <c r="AL175" s="36"/>
      <c r="AM175" s="36"/>
      <c r="AN175" s="36"/>
    </row>
    <row r="176" spans="4:40" x14ac:dyDescent="0.3">
      <c r="Y176" s="36"/>
      <c r="Z176" s="36"/>
      <c r="AA176" s="36"/>
      <c r="AB176" s="36"/>
      <c r="AC176" s="36"/>
      <c r="AD176" s="36"/>
      <c r="AE176" s="36"/>
      <c r="AF176" s="36"/>
      <c r="AG176" s="36"/>
      <c r="AH176" s="36"/>
      <c r="AI176" s="36"/>
      <c r="AJ176" s="36"/>
      <c r="AK176" s="36"/>
      <c r="AL176" s="36"/>
      <c r="AM176" s="36"/>
      <c r="AN176" s="36"/>
    </row>
    <row r="177" spans="25:40" x14ac:dyDescent="0.3">
      <c r="Y177" s="36"/>
      <c r="Z177" s="36"/>
      <c r="AA177" s="36"/>
      <c r="AB177" s="36"/>
      <c r="AC177" s="36"/>
      <c r="AD177" s="36"/>
      <c r="AE177" s="36"/>
      <c r="AF177" s="36"/>
      <c r="AG177" s="36"/>
      <c r="AH177" s="36"/>
      <c r="AI177" s="36"/>
      <c r="AJ177" s="36"/>
      <c r="AK177" s="36"/>
      <c r="AL177" s="36"/>
      <c r="AM177" s="36"/>
      <c r="AN177" s="36"/>
    </row>
    <row r="178" spans="25:40" x14ac:dyDescent="0.3">
      <c r="Y178" s="36"/>
      <c r="Z178" s="36"/>
      <c r="AA178" s="36"/>
      <c r="AB178" s="36"/>
      <c r="AC178" s="36"/>
      <c r="AD178" s="36"/>
      <c r="AE178" s="36"/>
      <c r="AF178" s="36"/>
      <c r="AG178" s="36"/>
      <c r="AH178" s="36"/>
      <c r="AI178" s="36"/>
      <c r="AJ178" s="36"/>
      <c r="AK178" s="36"/>
      <c r="AL178" s="36"/>
      <c r="AM178" s="36"/>
      <c r="AN178" s="36"/>
    </row>
    <row r="179" spans="25:40" x14ac:dyDescent="0.3">
      <c r="Y179" s="36"/>
      <c r="Z179" s="36"/>
      <c r="AA179" s="36"/>
      <c r="AB179" s="36"/>
      <c r="AC179" s="36"/>
      <c r="AD179" s="36"/>
      <c r="AE179" s="36"/>
      <c r="AF179" s="36"/>
      <c r="AG179" s="36"/>
      <c r="AH179" s="36"/>
      <c r="AI179" s="36"/>
      <c r="AJ179" s="36"/>
      <c r="AK179" s="36"/>
      <c r="AL179" s="36"/>
      <c r="AM179" s="36"/>
      <c r="AN179" s="36"/>
    </row>
    <row r="180" spans="25:40" x14ac:dyDescent="0.3">
      <c r="Y180" s="36"/>
      <c r="Z180" s="36"/>
      <c r="AA180" s="36"/>
      <c r="AB180" s="36"/>
      <c r="AC180" s="36"/>
      <c r="AD180" s="36"/>
      <c r="AE180" s="36"/>
      <c r="AF180" s="36"/>
      <c r="AG180" s="36"/>
      <c r="AH180" s="36"/>
      <c r="AI180" s="36"/>
      <c r="AJ180" s="36"/>
      <c r="AK180" s="36"/>
      <c r="AL180" s="36"/>
      <c r="AM180" s="36"/>
      <c r="AN180" s="36"/>
    </row>
    <row r="181" spans="25:40" x14ac:dyDescent="0.3">
      <c r="Y181" s="36"/>
      <c r="Z181" s="36"/>
      <c r="AA181" s="36"/>
      <c r="AB181" s="36"/>
      <c r="AC181" s="36"/>
      <c r="AD181" s="36"/>
      <c r="AE181" s="36"/>
      <c r="AF181" s="36"/>
      <c r="AG181" s="36"/>
      <c r="AH181" s="36"/>
      <c r="AI181" s="36"/>
      <c r="AJ181" s="36"/>
      <c r="AK181" s="36"/>
      <c r="AL181" s="36"/>
      <c r="AM181" s="36"/>
      <c r="AN181" s="36"/>
    </row>
    <row r="182" spans="25:40" x14ac:dyDescent="0.3">
      <c r="Y182" s="36"/>
      <c r="Z182" s="36"/>
      <c r="AA182" s="36"/>
      <c r="AB182" s="36"/>
      <c r="AC182" s="36"/>
      <c r="AD182" s="36"/>
      <c r="AE182" s="36"/>
      <c r="AF182" s="36"/>
      <c r="AG182" s="36"/>
      <c r="AH182" s="36"/>
      <c r="AI182" s="36"/>
      <c r="AJ182" s="36"/>
      <c r="AK182" s="36"/>
      <c r="AL182" s="36"/>
      <c r="AM182" s="36"/>
      <c r="AN182" s="36"/>
    </row>
    <row r="183" spans="25:40" x14ac:dyDescent="0.3">
      <c r="Y183" s="36"/>
      <c r="Z183" s="36"/>
      <c r="AA183" s="36"/>
      <c r="AB183" s="36"/>
      <c r="AC183" s="36"/>
      <c r="AD183" s="36"/>
      <c r="AE183" s="36"/>
      <c r="AF183" s="36"/>
      <c r="AG183" s="36"/>
      <c r="AH183" s="36"/>
      <c r="AI183" s="36"/>
      <c r="AJ183" s="36"/>
      <c r="AK183" s="36"/>
      <c r="AL183" s="36"/>
      <c r="AM183" s="36"/>
      <c r="AN183" s="36"/>
    </row>
    <row r="184" spans="25:40" x14ac:dyDescent="0.3">
      <c r="Y184" s="36"/>
      <c r="Z184" s="36"/>
      <c r="AA184" s="36"/>
      <c r="AB184" s="36"/>
      <c r="AC184" s="36"/>
      <c r="AD184" s="36"/>
      <c r="AE184" s="36"/>
      <c r="AF184" s="36"/>
      <c r="AG184" s="36"/>
      <c r="AH184" s="36"/>
      <c r="AI184" s="36"/>
      <c r="AJ184" s="36"/>
      <c r="AK184" s="36"/>
      <c r="AL184" s="36"/>
      <c r="AM184" s="36"/>
      <c r="AN184" s="36"/>
    </row>
    <row r="185" spans="25:40" x14ac:dyDescent="0.3">
      <c r="Y185" s="36"/>
      <c r="Z185" s="36"/>
      <c r="AA185" s="36"/>
      <c r="AB185" s="36"/>
      <c r="AC185" s="36"/>
      <c r="AD185" s="36"/>
      <c r="AE185" s="36"/>
      <c r="AF185" s="36"/>
      <c r="AG185" s="36"/>
      <c r="AH185" s="36"/>
      <c r="AI185" s="36"/>
      <c r="AJ185" s="36"/>
      <c r="AK185" s="36"/>
      <c r="AL185" s="36"/>
      <c r="AM185" s="36"/>
      <c r="AN185" s="36"/>
    </row>
    <row r="186" spans="25:40" x14ac:dyDescent="0.3">
      <c r="Y186" s="36"/>
      <c r="Z186" s="36"/>
      <c r="AA186" s="36"/>
      <c r="AB186" s="36"/>
      <c r="AC186" s="36"/>
      <c r="AD186" s="36"/>
      <c r="AE186" s="36"/>
      <c r="AF186" s="36"/>
      <c r="AG186" s="36"/>
      <c r="AH186" s="36"/>
      <c r="AI186" s="36"/>
      <c r="AJ186" s="36"/>
      <c r="AK186" s="36"/>
      <c r="AL186" s="36"/>
      <c r="AM186" s="36"/>
      <c r="AN186" s="36"/>
    </row>
    <row r="187" spans="25:40" x14ac:dyDescent="0.3">
      <c r="Y187" s="36"/>
      <c r="Z187" s="36"/>
      <c r="AA187" s="36"/>
      <c r="AB187" s="36"/>
      <c r="AC187" s="36"/>
      <c r="AD187" s="36"/>
      <c r="AE187" s="36"/>
      <c r="AF187" s="36"/>
      <c r="AG187" s="36"/>
      <c r="AH187" s="36"/>
      <c r="AI187" s="36"/>
      <c r="AJ187" s="36"/>
      <c r="AK187" s="36"/>
      <c r="AL187" s="36"/>
      <c r="AM187" s="36"/>
      <c r="AN187" s="36"/>
    </row>
    <row r="188" spans="25:40" x14ac:dyDescent="0.3">
      <c r="Y188" s="36"/>
      <c r="Z188" s="36"/>
      <c r="AA188" s="36"/>
      <c r="AB188" s="36"/>
      <c r="AC188" s="36"/>
      <c r="AD188" s="36"/>
      <c r="AE188" s="36"/>
      <c r="AF188" s="36"/>
      <c r="AG188" s="36"/>
      <c r="AH188" s="36"/>
      <c r="AI188" s="36"/>
      <c r="AJ188" s="36"/>
      <c r="AK188" s="36"/>
      <c r="AL188" s="36"/>
      <c r="AM188" s="36"/>
      <c r="AN188" s="36"/>
    </row>
    <row r="189" spans="25:40" x14ac:dyDescent="0.3">
      <c r="Y189" s="36"/>
      <c r="Z189" s="36"/>
      <c r="AA189" s="36"/>
      <c r="AB189" s="36"/>
      <c r="AC189" s="36"/>
      <c r="AD189" s="36"/>
      <c r="AE189" s="36"/>
      <c r="AF189" s="36"/>
      <c r="AG189" s="36"/>
      <c r="AH189" s="36"/>
      <c r="AI189" s="36"/>
      <c r="AJ189" s="36"/>
      <c r="AK189" s="36"/>
      <c r="AL189" s="36"/>
      <c r="AM189" s="36"/>
      <c r="AN189" s="36"/>
    </row>
    <row r="190" spans="25:40" x14ac:dyDescent="0.3">
      <c r="Y190" s="36"/>
      <c r="Z190" s="36"/>
      <c r="AA190" s="36" t="s">
        <v>985</v>
      </c>
      <c r="AB190" s="36"/>
      <c r="AC190" s="36"/>
      <c r="AD190" s="36"/>
      <c r="AE190" s="36"/>
      <c r="AF190" s="36"/>
      <c r="AG190" s="36"/>
      <c r="AH190" s="36"/>
      <c r="AI190" s="36"/>
      <c r="AJ190" s="36"/>
      <c r="AK190" s="36"/>
      <c r="AL190" s="36"/>
      <c r="AM190" s="36"/>
      <c r="AN190" s="36"/>
    </row>
    <row r="191" spans="25:40" x14ac:dyDescent="0.3">
      <c r="Y191" s="36"/>
      <c r="Z191" s="36"/>
      <c r="AA191" s="36"/>
      <c r="AB191" s="36"/>
      <c r="AC191" s="36"/>
      <c r="AD191" s="36"/>
      <c r="AE191" s="36"/>
      <c r="AF191" s="36"/>
      <c r="AG191" s="36"/>
      <c r="AH191" s="36"/>
      <c r="AI191" s="36"/>
      <c r="AJ191" s="36"/>
      <c r="AK191" s="36"/>
      <c r="AL191" s="36"/>
      <c r="AM191" s="36"/>
      <c r="AN191" s="36"/>
    </row>
    <row r="192" spans="25:40" x14ac:dyDescent="0.3">
      <c r="Y192" s="36"/>
      <c r="Z192" s="36"/>
      <c r="AA192" s="36"/>
      <c r="AB192" s="36"/>
      <c r="AC192" s="36"/>
      <c r="AD192" s="36"/>
      <c r="AE192" s="36"/>
      <c r="AF192" s="36"/>
      <c r="AG192" s="36"/>
      <c r="AH192" s="36"/>
      <c r="AI192" s="36"/>
      <c r="AJ192" s="36"/>
      <c r="AK192" s="36"/>
      <c r="AL192" s="36"/>
      <c r="AM192" s="36"/>
      <c r="AN192" s="36"/>
    </row>
    <row r="193" spans="25:40" x14ac:dyDescent="0.3">
      <c r="Y193" s="36"/>
      <c r="Z193" s="36"/>
      <c r="AA193" s="36"/>
      <c r="AB193" s="36"/>
      <c r="AC193" s="36"/>
      <c r="AD193" s="36"/>
      <c r="AE193" s="36"/>
      <c r="AF193" s="36"/>
      <c r="AG193" s="36"/>
      <c r="AH193" s="36"/>
      <c r="AI193" s="36"/>
      <c r="AJ193" s="36"/>
      <c r="AK193" s="36"/>
      <c r="AL193" s="36"/>
      <c r="AM193" s="36"/>
      <c r="AN193" s="36"/>
    </row>
    <row r="194" spans="25:40" x14ac:dyDescent="0.3">
      <c r="Y194" s="36"/>
      <c r="Z194" s="36"/>
      <c r="AA194" s="36"/>
      <c r="AB194" s="40"/>
      <c r="AC194" s="40"/>
      <c r="AD194" s="36"/>
      <c r="AE194" s="36"/>
      <c r="AF194" s="36"/>
      <c r="AG194" s="36"/>
      <c r="AH194" s="36"/>
      <c r="AI194" s="36"/>
      <c r="AJ194" s="36"/>
      <c r="AK194" s="36"/>
      <c r="AL194" s="36"/>
      <c r="AM194" s="36"/>
      <c r="AN194" s="36"/>
    </row>
    <row r="195" spans="25:40" x14ac:dyDescent="0.3">
      <c r="Y195" s="36"/>
      <c r="Z195" s="36"/>
      <c r="AA195" s="36"/>
      <c r="AB195" s="40"/>
      <c r="AC195" s="40"/>
      <c r="AD195" s="36"/>
      <c r="AE195" s="36"/>
      <c r="AF195" s="36"/>
      <c r="AG195" s="36"/>
      <c r="AH195" s="36"/>
      <c r="AI195" s="36"/>
      <c r="AJ195" s="36"/>
      <c r="AK195" s="36"/>
      <c r="AL195" s="36"/>
      <c r="AM195" s="36"/>
      <c r="AN195" s="36"/>
    </row>
    <row r="196" spans="25:40" x14ac:dyDescent="0.3">
      <c r="Y196" s="36"/>
      <c r="Z196" s="36"/>
      <c r="AA196" s="36"/>
      <c r="AB196" s="40"/>
      <c r="AC196" s="40"/>
      <c r="AD196" s="36"/>
      <c r="AE196" s="36"/>
      <c r="AF196" s="36"/>
      <c r="AG196" s="36"/>
      <c r="AH196" s="36"/>
      <c r="AI196" s="36"/>
      <c r="AJ196" s="36"/>
      <c r="AK196" s="36"/>
      <c r="AL196" s="36"/>
      <c r="AM196" s="36"/>
      <c r="AN196" s="36"/>
    </row>
    <row r="197" spans="25:40" x14ac:dyDescent="0.3">
      <c r="Y197" s="36"/>
      <c r="Z197" s="36"/>
      <c r="AA197" s="36"/>
      <c r="AB197" s="40"/>
      <c r="AC197" s="40"/>
      <c r="AD197" s="36"/>
      <c r="AE197" s="36"/>
      <c r="AF197" s="36"/>
      <c r="AG197" s="36"/>
      <c r="AH197" s="36"/>
      <c r="AI197" s="36"/>
      <c r="AJ197" s="36"/>
      <c r="AK197" s="36"/>
      <c r="AL197" s="36"/>
      <c r="AM197" s="36"/>
      <c r="AN197" s="36"/>
    </row>
    <row r="198" spans="25:40" x14ac:dyDescent="0.3">
      <c r="Y198" s="36"/>
      <c r="Z198" s="36"/>
      <c r="AA198" s="36"/>
      <c r="AB198" s="40"/>
      <c r="AC198" s="40"/>
      <c r="AD198" s="36"/>
      <c r="AE198" s="36"/>
      <c r="AF198" s="36"/>
      <c r="AG198" s="36"/>
      <c r="AH198" s="36"/>
      <c r="AI198" s="36"/>
      <c r="AJ198" s="36"/>
      <c r="AK198" s="36"/>
      <c r="AL198" s="36"/>
      <c r="AM198" s="36"/>
      <c r="AN198" s="36"/>
    </row>
    <row r="199" spans="25:40" x14ac:dyDescent="0.3">
      <c r="Y199" s="36"/>
      <c r="Z199" s="36"/>
      <c r="AA199" s="36"/>
      <c r="AB199" s="40"/>
      <c r="AC199" s="40"/>
      <c r="AD199" s="36"/>
      <c r="AE199" s="36"/>
      <c r="AF199" s="36"/>
      <c r="AG199" s="36"/>
      <c r="AH199" s="36"/>
      <c r="AI199" s="36"/>
      <c r="AJ199" s="36"/>
      <c r="AK199" s="36"/>
      <c r="AL199" s="36"/>
      <c r="AM199" s="36"/>
      <c r="AN199" s="36"/>
    </row>
    <row r="200" spans="25:40" x14ac:dyDescent="0.3">
      <c r="Y200" s="36"/>
      <c r="Z200" s="36"/>
      <c r="AA200" s="36"/>
      <c r="AB200" s="40"/>
      <c r="AC200" s="40"/>
      <c r="AD200" s="36"/>
      <c r="AE200" s="36"/>
      <c r="AF200" s="36"/>
      <c r="AG200" s="36"/>
      <c r="AH200" s="36"/>
      <c r="AI200" s="36"/>
      <c r="AJ200" s="36"/>
      <c r="AK200" s="36"/>
      <c r="AL200" s="36"/>
      <c r="AM200" s="36"/>
      <c r="AN200" s="36"/>
    </row>
    <row r="201" spans="25:40" x14ac:dyDescent="0.3">
      <c r="Y201" s="36"/>
      <c r="Z201" s="36"/>
      <c r="AA201" s="36"/>
      <c r="AB201" s="40"/>
      <c r="AC201" s="40"/>
      <c r="AD201" s="36"/>
      <c r="AE201" s="36"/>
      <c r="AF201" s="36"/>
      <c r="AG201" s="36"/>
      <c r="AH201" s="36"/>
      <c r="AI201" s="36"/>
      <c r="AJ201" s="36"/>
      <c r="AK201" s="36"/>
      <c r="AL201" s="36"/>
      <c r="AM201" s="36"/>
      <c r="AN201" s="36"/>
    </row>
    <row r="202" spans="25:40" x14ac:dyDescent="0.3">
      <c r="Y202" s="36"/>
      <c r="Z202" s="36"/>
      <c r="AA202" s="36"/>
      <c r="AB202" s="40"/>
      <c r="AC202" s="40"/>
      <c r="AD202" s="36"/>
      <c r="AE202" s="36"/>
      <c r="AF202" s="36"/>
      <c r="AG202" s="36"/>
      <c r="AH202" s="36"/>
      <c r="AI202" s="36"/>
      <c r="AJ202" s="36"/>
      <c r="AK202" s="36"/>
      <c r="AL202" s="36"/>
      <c r="AM202" s="36"/>
      <c r="AN202" s="36"/>
    </row>
    <row r="203" spans="25:40" x14ac:dyDescent="0.3">
      <c r="Y203" s="36"/>
      <c r="Z203" s="36"/>
      <c r="AA203" s="36"/>
      <c r="AB203" s="40"/>
      <c r="AC203" s="40"/>
      <c r="AD203" s="36"/>
      <c r="AE203" s="36"/>
      <c r="AF203" s="36"/>
      <c r="AG203" s="36"/>
      <c r="AH203" s="36"/>
      <c r="AI203" s="36"/>
      <c r="AJ203" s="36"/>
      <c r="AK203" s="36"/>
      <c r="AL203" s="36"/>
      <c r="AM203" s="36"/>
      <c r="AN203" s="36"/>
    </row>
    <row r="204" spans="25:40" x14ac:dyDescent="0.3">
      <c r="Y204" s="36"/>
      <c r="Z204" s="36"/>
      <c r="AA204" s="36"/>
      <c r="AB204" s="40"/>
      <c r="AC204" s="40"/>
      <c r="AD204" s="36"/>
      <c r="AE204" s="36"/>
      <c r="AF204" s="36"/>
      <c r="AG204" s="36"/>
      <c r="AH204" s="36"/>
      <c r="AI204" s="36"/>
      <c r="AJ204" s="36"/>
      <c r="AK204" s="36"/>
      <c r="AL204" s="36"/>
      <c r="AM204" s="36"/>
      <c r="AN204" s="36"/>
    </row>
    <row r="205" spans="25:40" x14ac:dyDescent="0.3">
      <c r="Y205" s="36"/>
      <c r="Z205" s="36"/>
      <c r="AA205" s="36"/>
      <c r="AB205" s="40"/>
      <c r="AC205" s="40"/>
      <c r="AD205" s="36"/>
      <c r="AE205" s="36"/>
      <c r="AF205" s="36"/>
      <c r="AG205" s="36"/>
      <c r="AH205" s="36"/>
      <c r="AI205" s="36"/>
      <c r="AJ205" s="36"/>
      <c r="AK205" s="36"/>
      <c r="AL205" s="36"/>
      <c r="AM205" s="36"/>
      <c r="AN205" s="36"/>
    </row>
    <row r="206" spans="25:40" x14ac:dyDescent="0.3">
      <c r="Y206" s="36"/>
      <c r="Z206" s="36"/>
      <c r="AA206" s="36"/>
      <c r="AB206" s="40"/>
      <c r="AC206" s="40"/>
      <c r="AD206" s="36"/>
      <c r="AE206" s="36"/>
      <c r="AF206" s="36"/>
      <c r="AG206" s="36"/>
      <c r="AH206" s="36"/>
      <c r="AI206" s="36"/>
      <c r="AJ206" s="36"/>
      <c r="AK206" s="36"/>
      <c r="AL206" s="36"/>
      <c r="AM206" s="36"/>
      <c r="AN206" s="36"/>
    </row>
    <row r="207" spans="25:40" x14ac:dyDescent="0.3">
      <c r="Y207" s="36"/>
      <c r="Z207" s="36"/>
      <c r="AA207" s="36"/>
      <c r="AB207" s="40"/>
      <c r="AC207" s="40"/>
      <c r="AD207" s="36"/>
      <c r="AE207" s="36"/>
      <c r="AF207" s="36"/>
      <c r="AG207" s="36"/>
      <c r="AH207" s="36"/>
      <c r="AI207" s="36"/>
      <c r="AJ207" s="36"/>
      <c r="AK207" s="36"/>
      <c r="AL207" s="36"/>
      <c r="AM207" s="36"/>
      <c r="AN207" s="36"/>
    </row>
    <row r="208" spans="25:40" x14ac:dyDescent="0.3">
      <c r="Y208" s="36"/>
      <c r="Z208" s="36"/>
      <c r="AA208" s="36"/>
      <c r="AB208" s="40"/>
      <c r="AC208" s="40"/>
      <c r="AD208" s="36"/>
      <c r="AE208" s="36"/>
      <c r="AF208" s="36"/>
      <c r="AG208" s="36"/>
      <c r="AH208" s="36"/>
      <c r="AI208" s="36"/>
      <c r="AJ208" s="36"/>
      <c r="AK208" s="36"/>
      <c r="AL208" s="36"/>
      <c r="AM208" s="36"/>
      <c r="AN208" s="36"/>
    </row>
    <row r="209" spans="25:40" x14ac:dyDescent="0.3">
      <c r="Y209" s="36"/>
      <c r="Z209" s="36"/>
      <c r="AA209" s="36"/>
      <c r="AB209" s="40"/>
      <c r="AC209" s="40"/>
      <c r="AD209" s="36"/>
      <c r="AE209" s="36"/>
      <c r="AF209" s="36"/>
      <c r="AG209" s="36"/>
      <c r="AH209" s="36"/>
      <c r="AI209" s="36"/>
      <c r="AJ209" s="36"/>
      <c r="AK209" s="36"/>
      <c r="AL209" s="36"/>
      <c r="AM209" s="36"/>
      <c r="AN209" s="36"/>
    </row>
    <row r="210" spans="25:40" x14ac:dyDescent="0.3">
      <c r="Y210" s="36"/>
      <c r="Z210" s="36"/>
      <c r="AA210" s="36"/>
      <c r="AB210" s="40"/>
      <c r="AC210" s="40"/>
      <c r="AD210" s="36"/>
      <c r="AE210" s="36"/>
      <c r="AF210" s="36"/>
      <c r="AG210" s="36"/>
      <c r="AH210" s="36"/>
      <c r="AI210" s="36"/>
      <c r="AJ210" s="36"/>
      <c r="AK210" s="36"/>
      <c r="AL210" s="36"/>
      <c r="AM210" s="36"/>
      <c r="AN210" s="36"/>
    </row>
    <row r="211" spans="25:40" x14ac:dyDescent="0.3">
      <c r="Y211" s="36"/>
      <c r="Z211" s="36"/>
      <c r="AA211" s="36"/>
      <c r="AB211" s="36"/>
      <c r="AC211" s="36"/>
      <c r="AD211" s="36"/>
      <c r="AE211" s="36"/>
      <c r="AF211" s="36"/>
      <c r="AG211" s="36"/>
      <c r="AH211" s="36"/>
      <c r="AI211" s="36"/>
      <c r="AJ211" s="36"/>
      <c r="AK211" s="36"/>
      <c r="AL211" s="36"/>
      <c r="AM211" s="36"/>
      <c r="AN211" s="36"/>
    </row>
    <row r="212" spans="25:40" x14ac:dyDescent="0.3">
      <c r="Y212" s="36"/>
      <c r="Z212" s="36"/>
      <c r="AA212" s="36"/>
      <c r="AB212" s="36"/>
      <c r="AC212" s="36"/>
      <c r="AD212" s="36"/>
      <c r="AE212" s="36"/>
      <c r="AF212" s="36"/>
      <c r="AG212" s="36"/>
      <c r="AH212" s="36"/>
      <c r="AI212" s="36"/>
      <c r="AJ212" s="36"/>
      <c r="AK212" s="36"/>
      <c r="AL212" s="36"/>
      <c r="AM212" s="36"/>
      <c r="AN212" s="36"/>
    </row>
    <row r="213" spans="25:40" x14ac:dyDescent="0.3">
      <c r="Y213" s="36"/>
      <c r="Z213" s="36"/>
      <c r="AA213" s="36"/>
      <c r="AB213" s="36"/>
      <c r="AC213" s="36"/>
      <c r="AD213" s="36"/>
      <c r="AE213" s="36"/>
      <c r="AF213" s="36"/>
      <c r="AG213" s="36"/>
      <c r="AH213" s="36"/>
      <c r="AI213" s="36"/>
      <c r="AJ213" s="36"/>
      <c r="AK213" s="36"/>
      <c r="AL213" s="36"/>
      <c r="AM213" s="36"/>
      <c r="AN213" s="36"/>
    </row>
    <row r="214" spans="25:40" x14ac:dyDescent="0.3">
      <c r="Y214" s="36"/>
      <c r="Z214" s="36"/>
      <c r="AA214" s="36"/>
      <c r="AB214" s="36"/>
      <c r="AC214" s="36"/>
      <c r="AD214" s="36"/>
      <c r="AE214" s="36"/>
      <c r="AF214" s="36"/>
      <c r="AG214" s="36"/>
      <c r="AH214" s="36"/>
      <c r="AI214" s="36"/>
      <c r="AJ214" s="36"/>
      <c r="AK214" s="36"/>
      <c r="AL214" s="36"/>
      <c r="AM214" s="36"/>
      <c r="AN214" s="36"/>
    </row>
    <row r="215" spans="25:40" x14ac:dyDescent="0.3">
      <c r="Y215" s="36"/>
      <c r="Z215" s="36"/>
      <c r="AA215" s="36"/>
      <c r="AB215" s="36"/>
      <c r="AC215" s="36"/>
      <c r="AD215" s="36"/>
      <c r="AE215" s="36"/>
      <c r="AF215" s="36"/>
      <c r="AG215" s="36"/>
      <c r="AH215" s="36"/>
      <c r="AI215" s="36"/>
      <c r="AJ215" s="36"/>
      <c r="AK215" s="36"/>
      <c r="AL215" s="36"/>
      <c r="AM215" s="36"/>
      <c r="AN215" s="36"/>
    </row>
    <row r="216" spans="25:40" x14ac:dyDescent="0.3">
      <c r="Y216" s="36"/>
      <c r="Z216" s="36"/>
      <c r="AA216" s="36"/>
      <c r="AB216" s="36"/>
      <c r="AC216" s="36"/>
      <c r="AD216" s="36"/>
      <c r="AE216" s="36"/>
      <c r="AF216" s="36"/>
      <c r="AG216" s="36"/>
      <c r="AH216" s="36"/>
      <c r="AI216" s="36"/>
      <c r="AJ216" s="36"/>
      <c r="AK216" s="36"/>
      <c r="AL216" s="36"/>
      <c r="AM216" s="36"/>
      <c r="AN216" s="36"/>
    </row>
    <row r="217" spans="25:40" x14ac:dyDescent="0.3">
      <c r="Y217" s="36"/>
      <c r="Z217" s="36"/>
      <c r="AA217" s="36"/>
      <c r="AB217" s="36"/>
      <c r="AC217" s="36"/>
      <c r="AD217" s="36"/>
      <c r="AE217" s="36"/>
      <c r="AF217" s="36"/>
      <c r="AG217" s="36"/>
      <c r="AH217" s="36"/>
      <c r="AI217" s="36"/>
      <c r="AJ217" s="36"/>
      <c r="AK217" s="36"/>
      <c r="AL217" s="36"/>
      <c r="AM217" s="36"/>
      <c r="AN217" s="36"/>
    </row>
    <row r="218" spans="25:40" x14ac:dyDescent="0.3">
      <c r="Y218" s="36"/>
      <c r="Z218" s="36"/>
      <c r="AA218" s="36"/>
      <c r="AB218" s="36"/>
      <c r="AC218" s="36"/>
      <c r="AD218" s="36"/>
      <c r="AE218" s="36"/>
      <c r="AF218" s="36"/>
      <c r="AG218" s="36"/>
      <c r="AH218" s="36"/>
      <c r="AI218" s="36"/>
      <c r="AJ218" s="36"/>
      <c r="AK218" s="36"/>
      <c r="AL218" s="36"/>
      <c r="AM218" s="36"/>
      <c r="AN218" s="36"/>
    </row>
    <row r="219" spans="25:40" x14ac:dyDescent="0.3">
      <c r="Y219" s="36"/>
      <c r="Z219" s="36"/>
      <c r="AA219" s="36"/>
      <c r="AB219" s="36"/>
      <c r="AC219" s="36"/>
      <c r="AD219" s="36"/>
      <c r="AE219" s="36"/>
      <c r="AF219" s="36"/>
      <c r="AG219" s="36"/>
      <c r="AH219" s="36"/>
      <c r="AI219" s="36"/>
      <c r="AJ219" s="36"/>
      <c r="AK219" s="36"/>
      <c r="AL219" s="36"/>
      <c r="AM219" s="36"/>
      <c r="AN219" s="36"/>
    </row>
    <row r="220" spans="25:40" x14ac:dyDescent="0.3">
      <c r="Y220" s="36"/>
      <c r="Z220" s="36"/>
      <c r="AA220" s="36"/>
      <c r="AB220" s="36"/>
      <c r="AC220" s="36"/>
      <c r="AD220" s="36"/>
      <c r="AE220" s="36"/>
      <c r="AF220" s="36"/>
      <c r="AG220" s="36"/>
      <c r="AH220" s="36"/>
      <c r="AI220" s="36"/>
      <c r="AJ220" s="36"/>
      <c r="AK220" s="36"/>
      <c r="AL220" s="36"/>
      <c r="AM220" s="36"/>
      <c r="AN220" s="36"/>
    </row>
    <row r="221" spans="25:40" x14ac:dyDescent="0.3">
      <c r="Y221" s="36"/>
      <c r="Z221" s="36"/>
      <c r="AA221" s="36"/>
      <c r="AB221" s="36"/>
      <c r="AC221" s="36"/>
      <c r="AD221" s="36"/>
      <c r="AE221" s="36"/>
      <c r="AF221" s="36"/>
      <c r="AG221" s="36"/>
      <c r="AH221" s="36"/>
      <c r="AI221" s="36"/>
      <c r="AJ221" s="36"/>
      <c r="AK221" s="36"/>
      <c r="AL221" s="36"/>
      <c r="AM221" s="36"/>
      <c r="AN221" s="36"/>
    </row>
    <row r="222" spans="25:40" x14ac:dyDescent="0.3">
      <c r="Y222" s="36"/>
      <c r="Z222" s="36"/>
      <c r="AA222" s="36"/>
      <c r="AB222" s="36"/>
      <c r="AC222" s="36"/>
      <c r="AD222" s="36"/>
      <c r="AE222" s="36"/>
      <c r="AF222" s="36"/>
      <c r="AG222" s="36"/>
      <c r="AH222" s="36"/>
      <c r="AI222" s="36"/>
      <c r="AJ222" s="36"/>
      <c r="AK222" s="36"/>
      <c r="AL222" s="36"/>
      <c r="AM222" s="36"/>
      <c r="AN222" s="36"/>
    </row>
    <row r="223" spans="25:40" x14ac:dyDescent="0.3">
      <c r="Y223" s="36"/>
      <c r="Z223" s="36"/>
      <c r="AA223" s="36"/>
      <c r="AB223" s="36"/>
      <c r="AC223" s="36"/>
      <c r="AD223" s="36"/>
      <c r="AE223" s="36"/>
      <c r="AF223" s="36"/>
      <c r="AG223" s="36"/>
      <c r="AH223" s="36"/>
      <c r="AI223" s="36"/>
      <c r="AJ223" s="36"/>
      <c r="AK223" s="36"/>
      <c r="AL223" s="36"/>
      <c r="AM223" s="36"/>
      <c r="AN223" s="36"/>
    </row>
    <row r="224" spans="25:40" x14ac:dyDescent="0.3">
      <c r="Y224" s="36"/>
      <c r="Z224" s="36"/>
      <c r="AA224" s="36"/>
      <c r="AB224" s="36"/>
      <c r="AC224" s="36"/>
      <c r="AD224" s="36"/>
      <c r="AE224" s="36"/>
      <c r="AF224" s="36"/>
      <c r="AG224" s="36"/>
      <c r="AH224" s="36"/>
      <c r="AI224" s="36"/>
      <c r="AJ224" s="36"/>
      <c r="AK224" s="36"/>
      <c r="AL224" s="36"/>
      <c r="AM224" s="36"/>
      <c r="AN224" s="36"/>
    </row>
    <row r="225" spans="25:40" x14ac:dyDescent="0.3">
      <c r="Y225" s="36"/>
      <c r="Z225" s="36"/>
      <c r="AA225" s="36"/>
      <c r="AB225" s="36"/>
      <c r="AC225" s="36"/>
      <c r="AD225" s="36"/>
      <c r="AE225" s="36"/>
      <c r="AF225" s="36"/>
      <c r="AG225" s="36"/>
      <c r="AH225" s="36"/>
      <c r="AI225" s="36"/>
      <c r="AJ225" s="36"/>
      <c r="AK225" s="36"/>
      <c r="AL225" s="36"/>
      <c r="AM225" s="36"/>
      <c r="AN225" s="36"/>
    </row>
    <row r="226" spans="25:40" x14ac:dyDescent="0.3">
      <c r="Y226" s="36"/>
      <c r="Z226" s="36"/>
      <c r="AA226" s="36"/>
      <c r="AB226" s="36"/>
      <c r="AC226" s="36"/>
      <c r="AD226" s="36"/>
      <c r="AE226" s="36"/>
      <c r="AF226" s="36"/>
      <c r="AG226" s="36"/>
      <c r="AH226" s="36"/>
      <c r="AI226" s="36"/>
      <c r="AJ226" s="36"/>
      <c r="AK226" s="36"/>
      <c r="AL226" s="36"/>
      <c r="AM226" s="36"/>
      <c r="AN226" s="36"/>
    </row>
    <row r="227" spans="25:40" x14ac:dyDescent="0.3">
      <c r="Y227" s="36"/>
      <c r="Z227" s="36"/>
      <c r="AA227" s="36"/>
      <c r="AB227" s="36"/>
      <c r="AC227" s="36"/>
      <c r="AD227" s="36"/>
      <c r="AE227" s="36"/>
      <c r="AF227" s="36"/>
      <c r="AG227" s="36"/>
      <c r="AH227" s="36"/>
      <c r="AI227" s="36"/>
      <c r="AJ227" s="36"/>
      <c r="AK227" s="36"/>
      <c r="AL227" s="36"/>
      <c r="AM227" s="36"/>
      <c r="AN227" s="36"/>
    </row>
    <row r="228" spans="25:40" x14ac:dyDescent="0.3">
      <c r="Y228" s="36"/>
      <c r="Z228" s="36"/>
      <c r="AA228" s="36"/>
      <c r="AB228" s="36"/>
      <c r="AC228" s="36"/>
      <c r="AD228" s="36"/>
      <c r="AE228" s="36"/>
      <c r="AF228" s="36"/>
      <c r="AG228" s="36"/>
      <c r="AH228" s="36"/>
      <c r="AI228" s="36"/>
      <c r="AJ228" s="36"/>
      <c r="AK228" s="36"/>
      <c r="AL228" s="36"/>
      <c r="AM228" s="36"/>
      <c r="AN228" s="36"/>
    </row>
    <row r="229" spans="25:40" x14ac:dyDescent="0.3">
      <c r="Y229" s="36"/>
      <c r="Z229" s="36"/>
      <c r="AA229" s="36"/>
      <c r="AB229" s="36"/>
      <c r="AC229" s="36"/>
      <c r="AD229" s="36"/>
      <c r="AE229" s="36"/>
      <c r="AF229" s="36"/>
      <c r="AG229" s="36"/>
      <c r="AH229" s="36"/>
      <c r="AI229" s="36"/>
      <c r="AJ229" s="36"/>
      <c r="AK229" s="36"/>
      <c r="AL229" s="36"/>
      <c r="AM229" s="36"/>
      <c r="AN229" s="36"/>
    </row>
    <row r="230" spans="25:40" x14ac:dyDescent="0.3">
      <c r="Y230" s="36"/>
      <c r="Z230" s="36"/>
      <c r="AA230" s="36"/>
      <c r="AB230" s="36"/>
      <c r="AC230" s="36"/>
      <c r="AD230" s="36"/>
      <c r="AE230" s="36"/>
      <c r="AF230" s="36"/>
      <c r="AG230" s="36"/>
      <c r="AH230" s="36"/>
      <c r="AI230" s="36"/>
      <c r="AJ230" s="36"/>
      <c r="AK230" s="36"/>
      <c r="AL230" s="36"/>
      <c r="AM230" s="36"/>
      <c r="AN230" s="36"/>
    </row>
    <row r="231" spans="25:40" x14ac:dyDescent="0.3">
      <c r="Y231" s="36"/>
      <c r="Z231" s="36"/>
      <c r="AA231" s="36"/>
      <c r="AB231" s="36"/>
      <c r="AC231" s="36"/>
      <c r="AD231" s="36"/>
      <c r="AE231" s="36"/>
      <c r="AF231" s="36"/>
      <c r="AG231" s="36"/>
      <c r="AH231" s="36"/>
      <c r="AI231" s="36"/>
      <c r="AJ231" s="36"/>
      <c r="AK231" s="36"/>
      <c r="AL231" s="36"/>
      <c r="AM231" s="36"/>
      <c r="AN231" s="36"/>
    </row>
    <row r="232" spans="25:40" x14ac:dyDescent="0.3">
      <c r="Y232" s="36"/>
      <c r="Z232" s="36"/>
      <c r="AA232" s="36"/>
      <c r="AB232" s="36"/>
      <c r="AC232" s="36"/>
      <c r="AD232" s="36"/>
      <c r="AE232" s="36"/>
      <c r="AF232" s="36"/>
      <c r="AG232" s="36"/>
      <c r="AH232" s="36"/>
      <c r="AI232" s="36"/>
      <c r="AJ232" s="36"/>
      <c r="AK232" s="36"/>
      <c r="AL232" s="36"/>
      <c r="AM232" s="36"/>
      <c r="AN232" s="36"/>
    </row>
    <row r="233" spans="25:40" x14ac:dyDescent="0.3">
      <c r="Y233" s="36"/>
      <c r="Z233" s="36"/>
      <c r="AA233" s="36"/>
      <c r="AB233" s="36"/>
      <c r="AC233" s="36"/>
      <c r="AD233" s="36"/>
      <c r="AE233" s="36"/>
      <c r="AF233" s="36"/>
      <c r="AG233" s="36"/>
      <c r="AH233" s="36"/>
      <c r="AI233" s="36"/>
      <c r="AJ233" s="36"/>
      <c r="AK233" s="36"/>
      <c r="AL233" s="36"/>
      <c r="AM233" s="36"/>
      <c r="AN233" s="36"/>
    </row>
    <row r="234" spans="25:40" x14ac:dyDescent="0.3">
      <c r="Y234" s="36"/>
      <c r="Z234" s="36"/>
      <c r="AA234" s="36"/>
      <c r="AB234" s="36"/>
      <c r="AC234" s="36"/>
      <c r="AD234" s="36"/>
      <c r="AE234" s="36"/>
      <c r="AF234" s="36"/>
      <c r="AG234" s="36"/>
      <c r="AH234" s="36"/>
      <c r="AI234" s="36"/>
      <c r="AJ234" s="36"/>
      <c r="AK234" s="36"/>
      <c r="AL234" s="36"/>
      <c r="AM234" s="36"/>
      <c r="AN234" s="36"/>
    </row>
    <row r="235" spans="25:40" x14ac:dyDescent="0.3">
      <c r="Y235" s="36"/>
      <c r="Z235" s="36"/>
      <c r="AA235" s="36"/>
      <c r="AB235" s="36"/>
      <c r="AC235" s="36"/>
      <c r="AD235" s="36"/>
      <c r="AE235" s="36"/>
      <c r="AF235" s="36"/>
      <c r="AG235" s="36"/>
      <c r="AH235" s="36"/>
      <c r="AI235" s="36"/>
      <c r="AJ235" s="36"/>
      <c r="AK235" s="36"/>
      <c r="AL235" s="36"/>
      <c r="AM235" s="36"/>
      <c r="AN235" s="36"/>
    </row>
    <row r="236" spans="25:40" x14ac:dyDescent="0.3">
      <c r="Y236" s="36"/>
      <c r="Z236" s="36"/>
      <c r="AA236" s="36"/>
      <c r="AB236" s="36"/>
      <c r="AC236" s="36"/>
      <c r="AD236" s="36"/>
      <c r="AE236" s="36"/>
      <c r="AF236" s="36"/>
      <c r="AG236" s="36"/>
      <c r="AH236" s="36"/>
      <c r="AI236" s="36"/>
      <c r="AJ236" s="36"/>
      <c r="AK236" s="36"/>
      <c r="AL236" s="36"/>
      <c r="AM236" s="36"/>
      <c r="AN236" s="36"/>
    </row>
    <row r="237" spans="25:40" x14ac:dyDescent="0.3">
      <c r="Y237" s="36"/>
      <c r="Z237" s="36"/>
      <c r="AA237" s="36"/>
      <c r="AB237" s="36"/>
      <c r="AC237" s="36"/>
      <c r="AD237" s="36"/>
      <c r="AE237" s="36"/>
      <c r="AF237" s="36"/>
      <c r="AG237" s="36"/>
      <c r="AH237" s="36"/>
      <c r="AI237" s="36"/>
      <c r="AJ237" s="36"/>
      <c r="AK237" s="36"/>
      <c r="AL237" s="36"/>
      <c r="AM237" s="36"/>
      <c r="AN237" s="36"/>
    </row>
    <row r="238" spans="25:40" x14ac:dyDescent="0.3">
      <c r="Y238" s="36"/>
      <c r="Z238" s="36"/>
      <c r="AA238" s="36"/>
      <c r="AB238" s="36"/>
      <c r="AC238" s="36"/>
      <c r="AD238" s="36"/>
      <c r="AE238" s="36"/>
      <c r="AF238" s="36"/>
      <c r="AG238" s="36"/>
      <c r="AH238" s="36"/>
      <c r="AI238" s="36"/>
      <c r="AJ238" s="36"/>
      <c r="AK238" s="36"/>
      <c r="AL238" s="36"/>
      <c r="AM238" s="36"/>
      <c r="AN238" s="36"/>
    </row>
    <row r="239" spans="25:40" x14ac:dyDescent="0.3">
      <c r="Y239" s="36"/>
      <c r="Z239" s="36"/>
      <c r="AA239" s="36"/>
      <c r="AB239" s="36"/>
      <c r="AC239" s="36"/>
      <c r="AD239" s="36"/>
      <c r="AE239" s="36"/>
      <c r="AF239" s="36"/>
      <c r="AG239" s="36"/>
      <c r="AH239" s="36"/>
      <c r="AI239" s="36"/>
      <c r="AJ239" s="36"/>
      <c r="AK239" s="36"/>
      <c r="AL239" s="36"/>
      <c r="AM239" s="36"/>
      <c r="AN239" s="36"/>
    </row>
    <row r="240" spans="25:40" x14ac:dyDescent="0.3">
      <c r="Y240" s="36"/>
      <c r="Z240" s="36"/>
      <c r="AA240" s="36"/>
      <c r="AB240" s="36"/>
      <c r="AC240" s="36"/>
      <c r="AD240" s="36"/>
      <c r="AE240" s="36"/>
      <c r="AF240" s="36"/>
      <c r="AG240" s="36"/>
      <c r="AH240" s="36"/>
      <c r="AI240" s="36"/>
      <c r="AJ240" s="36"/>
      <c r="AK240" s="36"/>
      <c r="AL240" s="36"/>
      <c r="AM240" s="36"/>
      <c r="AN240" s="36"/>
    </row>
    <row r="241" spans="25:40" x14ac:dyDescent="0.3">
      <c r="Y241" s="36"/>
      <c r="Z241" s="36"/>
      <c r="AA241" s="36"/>
      <c r="AB241" s="36"/>
      <c r="AC241" s="36"/>
      <c r="AD241" s="36"/>
      <c r="AE241" s="36"/>
      <c r="AF241" s="36"/>
      <c r="AG241" s="36"/>
      <c r="AH241" s="36"/>
      <c r="AI241" s="36"/>
      <c r="AJ241" s="36"/>
      <c r="AK241" s="36"/>
      <c r="AL241" s="36"/>
      <c r="AM241" s="36"/>
      <c r="AN241" s="36"/>
    </row>
    <row r="242" spans="25:40" x14ac:dyDescent="0.3">
      <c r="Y242" s="36"/>
      <c r="Z242" s="36"/>
      <c r="AA242" s="36"/>
      <c r="AB242" s="36"/>
      <c r="AC242" s="36"/>
      <c r="AD242" s="36"/>
      <c r="AE242" s="36"/>
      <c r="AF242" s="36"/>
      <c r="AG242" s="36"/>
      <c r="AH242" s="36"/>
      <c r="AI242" s="36"/>
      <c r="AJ242" s="36"/>
      <c r="AK242" s="36"/>
      <c r="AL242" s="36"/>
      <c r="AM242" s="36"/>
      <c r="AN242" s="36"/>
    </row>
    <row r="243" spans="25:40" x14ac:dyDescent="0.3">
      <c r="Y243" s="36"/>
      <c r="Z243" s="36"/>
      <c r="AA243" s="36"/>
      <c r="AB243" s="36"/>
      <c r="AC243" s="36"/>
      <c r="AD243" s="36"/>
      <c r="AE243" s="36"/>
      <c r="AF243" s="36"/>
      <c r="AG243" s="36"/>
      <c r="AH243" s="36"/>
      <c r="AI243" s="36"/>
      <c r="AJ243" s="36"/>
      <c r="AK243" s="36"/>
      <c r="AL243" s="36"/>
      <c r="AM243" s="36"/>
      <c r="AN243" s="36"/>
    </row>
    <row r="244" spans="25:40" x14ac:dyDescent="0.3">
      <c r="Y244" s="36"/>
      <c r="Z244" s="36"/>
      <c r="AA244" s="36"/>
      <c r="AB244" s="36"/>
      <c r="AC244" s="36"/>
      <c r="AD244" s="36"/>
      <c r="AE244" s="36"/>
      <c r="AF244" s="36"/>
      <c r="AG244" s="36"/>
      <c r="AH244" s="36"/>
      <c r="AI244" s="36"/>
      <c r="AJ244" s="36"/>
      <c r="AK244" s="36"/>
      <c r="AL244" s="36"/>
      <c r="AM244" s="36"/>
      <c r="AN244" s="36"/>
    </row>
    <row r="245" spans="25:40" x14ac:dyDescent="0.3">
      <c r="Y245" s="36"/>
      <c r="Z245" s="36"/>
      <c r="AA245" s="36"/>
      <c r="AB245" s="36"/>
      <c r="AC245" s="36"/>
      <c r="AD245" s="36"/>
      <c r="AE245" s="36"/>
      <c r="AF245" s="36"/>
      <c r="AG245" s="36"/>
      <c r="AH245" s="36"/>
      <c r="AI245" s="36"/>
      <c r="AJ245" s="36"/>
      <c r="AK245" s="36"/>
      <c r="AL245" s="36"/>
      <c r="AM245" s="36"/>
      <c r="AN245" s="36"/>
    </row>
    <row r="246" spans="25:40" x14ac:dyDescent="0.3">
      <c r="Y246" s="36"/>
      <c r="Z246" s="36"/>
      <c r="AA246" s="36"/>
      <c r="AB246" s="36"/>
      <c r="AC246" s="36"/>
      <c r="AD246" s="36"/>
      <c r="AE246" s="36"/>
      <c r="AF246" s="36"/>
      <c r="AG246" s="36"/>
      <c r="AH246" s="36"/>
      <c r="AI246" s="36"/>
      <c r="AJ246" s="36"/>
      <c r="AK246" s="36"/>
      <c r="AL246" s="36"/>
      <c r="AM246" s="36"/>
      <c r="AN246" s="36"/>
    </row>
    <row r="247" spans="25:40" x14ac:dyDescent="0.3">
      <c r="Y247" s="36"/>
      <c r="Z247" s="36"/>
      <c r="AA247" s="36"/>
      <c r="AB247" s="36"/>
      <c r="AC247" s="36"/>
      <c r="AD247" s="36"/>
      <c r="AE247" s="36"/>
      <c r="AF247" s="36"/>
      <c r="AG247" s="36"/>
      <c r="AH247" s="36"/>
      <c r="AI247" s="36"/>
      <c r="AJ247" s="36"/>
      <c r="AK247" s="36"/>
      <c r="AL247" s="36"/>
      <c r="AM247" s="36"/>
      <c r="AN247" s="36"/>
    </row>
    <row r="248" spans="25:40" x14ac:dyDescent="0.3">
      <c r="Y248" s="36"/>
      <c r="Z248" s="36"/>
      <c r="AA248" s="36"/>
      <c r="AB248" s="36"/>
      <c r="AC248" s="36"/>
      <c r="AD248" s="36"/>
      <c r="AE248" s="36"/>
      <c r="AF248" s="36"/>
      <c r="AG248" s="36"/>
      <c r="AH248" s="36"/>
      <c r="AI248" s="36"/>
      <c r="AJ248" s="36"/>
      <c r="AK248" s="36"/>
      <c r="AL248" s="36"/>
      <c r="AM248" s="36"/>
      <c r="AN248" s="36"/>
    </row>
    <row r="249" spans="25:40" x14ac:dyDescent="0.3">
      <c r="Y249" s="36"/>
      <c r="Z249" s="36"/>
      <c r="AA249" s="36"/>
      <c r="AB249" s="36"/>
      <c r="AC249" s="36"/>
      <c r="AD249" s="36"/>
      <c r="AE249" s="36"/>
      <c r="AF249" s="36"/>
      <c r="AG249" s="36"/>
      <c r="AH249" s="36"/>
      <c r="AI249" s="36"/>
      <c r="AJ249" s="36"/>
      <c r="AK249" s="36"/>
      <c r="AL249" s="36"/>
      <c r="AM249" s="36"/>
      <c r="AN249" s="36"/>
    </row>
    <row r="250" spans="25:40" x14ac:dyDescent="0.3">
      <c r="Y250" s="36"/>
      <c r="Z250" s="36"/>
      <c r="AA250" s="36"/>
      <c r="AB250" s="36"/>
      <c r="AC250" s="36"/>
      <c r="AD250" s="36"/>
      <c r="AE250" s="36"/>
      <c r="AF250" s="36"/>
      <c r="AG250" s="36"/>
      <c r="AH250" s="36"/>
      <c r="AI250" s="36"/>
      <c r="AJ250" s="36"/>
      <c r="AK250" s="36"/>
      <c r="AL250" s="36"/>
      <c r="AM250" s="36"/>
      <c r="AN250" s="36"/>
    </row>
    <row r="251" spans="25:40" x14ac:dyDescent="0.3">
      <c r="Y251" s="36"/>
      <c r="Z251" s="36"/>
      <c r="AA251" s="36"/>
      <c r="AB251" s="36"/>
      <c r="AC251" s="36"/>
      <c r="AD251" s="36"/>
      <c r="AE251" s="36"/>
      <c r="AF251" s="36"/>
      <c r="AG251" s="36"/>
      <c r="AH251" s="36"/>
      <c r="AI251" s="36"/>
      <c r="AJ251" s="36"/>
      <c r="AK251" s="36"/>
      <c r="AL251" s="36"/>
      <c r="AM251" s="36"/>
      <c r="AN251" s="36"/>
    </row>
    <row r="252" spans="25:40" x14ac:dyDescent="0.3">
      <c r="Y252" s="36"/>
      <c r="Z252" s="36"/>
      <c r="AA252" s="36"/>
      <c r="AB252" s="36"/>
      <c r="AC252" s="36"/>
      <c r="AD252" s="36"/>
      <c r="AE252" s="36"/>
      <c r="AF252" s="36"/>
      <c r="AG252" s="36"/>
      <c r="AH252" s="36"/>
      <c r="AI252" s="36"/>
      <c r="AJ252" s="36"/>
      <c r="AK252" s="36"/>
      <c r="AL252" s="36"/>
      <c r="AM252" s="36"/>
      <c r="AN252" s="36"/>
    </row>
    <row r="253" spans="25:40" x14ac:dyDescent="0.3">
      <c r="Y253" s="36"/>
      <c r="Z253" s="36"/>
      <c r="AA253" s="36"/>
      <c r="AB253" s="36"/>
      <c r="AC253" s="36"/>
      <c r="AD253" s="36"/>
      <c r="AE253" s="36"/>
      <c r="AF253" s="36"/>
      <c r="AG253" s="36"/>
      <c r="AH253" s="36"/>
      <c r="AI253" s="36"/>
      <c r="AJ253" s="36"/>
      <c r="AK253" s="36"/>
      <c r="AL253" s="36"/>
      <c r="AM253" s="36"/>
      <c r="AN253" s="36"/>
    </row>
    <row r="254" spans="25:40" x14ac:dyDescent="0.3">
      <c r="Y254" s="36"/>
      <c r="Z254" s="36"/>
      <c r="AA254" s="36"/>
      <c r="AB254" s="36"/>
      <c r="AC254" s="36"/>
      <c r="AD254" s="36"/>
      <c r="AE254" s="36"/>
      <c r="AF254" s="36"/>
      <c r="AG254" s="36"/>
      <c r="AH254" s="36"/>
      <c r="AI254" s="36"/>
      <c r="AJ254" s="36"/>
      <c r="AK254" s="36"/>
      <c r="AL254" s="36"/>
      <c r="AM254" s="36"/>
      <c r="AN254" s="36"/>
    </row>
    <row r="255" spans="25:40" x14ac:dyDescent="0.3">
      <c r="Y255" s="36"/>
      <c r="Z255" s="36"/>
      <c r="AA255" s="36"/>
      <c r="AB255" s="36"/>
      <c r="AC255" s="36"/>
      <c r="AD255" s="36"/>
      <c r="AE255" s="36"/>
      <c r="AF255" s="36"/>
      <c r="AG255" s="36"/>
      <c r="AH255" s="36"/>
      <c r="AI255" s="36"/>
      <c r="AJ255" s="36"/>
      <c r="AK255" s="36"/>
      <c r="AL255" s="36"/>
      <c r="AM255" s="36"/>
      <c r="AN255" s="36"/>
    </row>
    <row r="256" spans="25:40" x14ac:dyDescent="0.3">
      <c r="Y256" s="36"/>
      <c r="Z256" s="36"/>
      <c r="AA256" s="36"/>
      <c r="AB256" s="36"/>
      <c r="AC256" s="36"/>
      <c r="AD256" s="36"/>
      <c r="AE256" s="36"/>
      <c r="AF256" s="36"/>
      <c r="AG256" s="36"/>
      <c r="AH256" s="36"/>
      <c r="AI256" s="36"/>
      <c r="AJ256" s="36"/>
      <c r="AK256" s="36"/>
      <c r="AL256" s="36"/>
      <c r="AM256" s="36"/>
      <c r="AN256" s="36"/>
    </row>
    <row r="257" spans="25:40" x14ac:dyDescent="0.3">
      <c r="Y257" s="36"/>
      <c r="Z257" s="36"/>
      <c r="AA257" s="36"/>
      <c r="AB257" s="36"/>
      <c r="AC257" s="36"/>
      <c r="AD257" s="36"/>
      <c r="AE257" s="36"/>
      <c r="AF257" s="36"/>
      <c r="AG257" s="36"/>
      <c r="AH257" s="36"/>
      <c r="AI257" s="36"/>
      <c r="AJ257" s="36"/>
      <c r="AK257" s="36"/>
      <c r="AL257" s="36"/>
      <c r="AM257" s="36"/>
      <c r="AN257" s="36"/>
    </row>
    <row r="258" spans="25:40" x14ac:dyDescent="0.3">
      <c r="Y258" s="36"/>
      <c r="Z258" s="36"/>
      <c r="AA258" s="36"/>
      <c r="AB258" s="36"/>
      <c r="AC258" s="36"/>
      <c r="AD258" s="36"/>
      <c r="AE258" s="36"/>
      <c r="AF258" s="36"/>
      <c r="AG258" s="36"/>
      <c r="AH258" s="36"/>
      <c r="AI258" s="36"/>
      <c r="AJ258" s="36"/>
      <c r="AK258" s="36"/>
      <c r="AL258" s="36"/>
      <c r="AM258" s="36"/>
      <c r="AN258" s="36"/>
    </row>
    <row r="259" spans="25:40" x14ac:dyDescent="0.3">
      <c r="Y259" s="36"/>
      <c r="Z259" s="36"/>
      <c r="AA259" s="36"/>
      <c r="AB259" s="36"/>
      <c r="AC259" s="36"/>
      <c r="AD259" s="36"/>
      <c r="AE259" s="36"/>
      <c r="AF259" s="36"/>
      <c r="AG259" s="36"/>
      <c r="AH259" s="36"/>
      <c r="AI259" s="36"/>
      <c r="AJ259" s="36"/>
      <c r="AK259" s="36"/>
      <c r="AL259" s="36"/>
      <c r="AM259" s="36"/>
      <c r="AN259" s="36"/>
    </row>
    <row r="260" spans="25:40" x14ac:dyDescent="0.3">
      <c r="Y260" s="36"/>
      <c r="Z260" s="36"/>
      <c r="AA260" s="36"/>
      <c r="AB260" s="36"/>
      <c r="AC260" s="36"/>
      <c r="AD260" s="36"/>
      <c r="AE260" s="36"/>
      <c r="AF260" s="36"/>
      <c r="AG260" s="36"/>
      <c r="AH260" s="36"/>
      <c r="AI260" s="36"/>
      <c r="AJ260" s="36"/>
      <c r="AK260" s="36"/>
      <c r="AL260" s="36"/>
      <c r="AM260" s="36"/>
      <c r="AN260" s="36"/>
    </row>
    <row r="261" spans="25:40" x14ac:dyDescent="0.3">
      <c r="Y261" s="36"/>
      <c r="Z261" s="36"/>
      <c r="AA261" s="36"/>
      <c r="AB261" s="36"/>
      <c r="AC261" s="36"/>
      <c r="AD261" s="36"/>
      <c r="AE261" s="36"/>
      <c r="AF261" s="36"/>
      <c r="AG261" s="36"/>
      <c r="AH261" s="36"/>
      <c r="AI261" s="36"/>
      <c r="AJ261" s="36"/>
      <c r="AK261" s="36"/>
      <c r="AL261" s="36"/>
      <c r="AM261" s="36"/>
      <c r="AN261" s="36"/>
    </row>
    <row r="262" spans="25:40" x14ac:dyDescent="0.3">
      <c r="Y262" s="36"/>
      <c r="Z262" s="36"/>
      <c r="AA262" s="36"/>
      <c r="AB262" s="36"/>
      <c r="AC262" s="36"/>
      <c r="AD262" s="36"/>
      <c r="AE262" s="36"/>
      <c r="AF262" s="36"/>
      <c r="AG262" s="36"/>
      <c r="AH262" s="36"/>
      <c r="AI262" s="36"/>
      <c r="AJ262" s="36"/>
      <c r="AK262" s="36"/>
      <c r="AL262" s="36"/>
      <c r="AM262" s="36"/>
      <c r="AN262" s="36"/>
    </row>
    <row r="263" spans="25:40" x14ac:dyDescent="0.3">
      <c r="Y263" s="36"/>
      <c r="Z263" s="36"/>
      <c r="AA263" s="36"/>
      <c r="AB263" s="36"/>
      <c r="AC263" s="36"/>
      <c r="AD263" s="36"/>
      <c r="AE263" s="36"/>
      <c r="AF263" s="36"/>
      <c r="AG263" s="36"/>
      <c r="AH263" s="36"/>
      <c r="AI263" s="36"/>
      <c r="AJ263" s="36"/>
      <c r="AK263" s="36"/>
      <c r="AL263" s="36"/>
      <c r="AM263" s="36"/>
      <c r="AN263" s="36"/>
    </row>
    <row r="264" spans="25:40" x14ac:dyDescent="0.3">
      <c r="Y264" s="36"/>
      <c r="Z264" s="36"/>
      <c r="AA264" s="36"/>
      <c r="AB264" s="36"/>
      <c r="AC264" s="36"/>
      <c r="AD264" s="36"/>
      <c r="AE264" s="36"/>
      <c r="AF264" s="36"/>
      <c r="AG264" s="36"/>
      <c r="AH264" s="36"/>
      <c r="AI264" s="36"/>
      <c r="AJ264" s="36"/>
      <c r="AK264" s="36"/>
      <c r="AL264" s="36"/>
      <c r="AM264" s="36"/>
      <c r="AN264" s="36"/>
    </row>
    <row r="265" spans="25:40" x14ac:dyDescent="0.3">
      <c r="Y265" s="36"/>
      <c r="Z265" s="36"/>
      <c r="AA265" s="36"/>
      <c r="AB265" s="36"/>
      <c r="AC265" s="36"/>
      <c r="AD265" s="36"/>
      <c r="AE265" s="36"/>
      <c r="AF265" s="36"/>
      <c r="AG265" s="36"/>
      <c r="AH265" s="36"/>
      <c r="AI265" s="36"/>
      <c r="AJ265" s="36"/>
      <c r="AK265" s="36"/>
      <c r="AL265" s="36"/>
      <c r="AM265" s="36"/>
      <c r="AN265" s="36"/>
    </row>
    <row r="266" spans="25:40" x14ac:dyDescent="0.3">
      <c r="Y266" s="36"/>
      <c r="Z266" s="36"/>
      <c r="AA266" s="36"/>
      <c r="AB266" s="36"/>
      <c r="AC266" s="36"/>
      <c r="AD266" s="36"/>
      <c r="AE266" s="36"/>
      <c r="AF266" s="36"/>
      <c r="AG266" s="36"/>
      <c r="AH266" s="36"/>
      <c r="AI266" s="36"/>
      <c r="AJ266" s="36"/>
      <c r="AK266" s="36"/>
      <c r="AL266" s="36"/>
      <c r="AM266" s="36"/>
      <c r="AN266" s="36"/>
    </row>
    <row r="267" spans="25:40" x14ac:dyDescent="0.3">
      <c r="Y267" s="36"/>
      <c r="Z267" s="36"/>
      <c r="AA267" s="36"/>
      <c r="AB267" s="36"/>
      <c r="AC267" s="36"/>
      <c r="AD267" s="36"/>
      <c r="AE267" s="36"/>
      <c r="AF267" s="36"/>
      <c r="AG267" s="36"/>
      <c r="AH267" s="36"/>
      <c r="AI267" s="36"/>
      <c r="AJ267" s="36"/>
      <c r="AK267" s="36"/>
      <c r="AL267" s="36"/>
      <c r="AM267" s="36"/>
      <c r="AN267" s="36"/>
    </row>
    <row r="268" spans="25:40" x14ac:dyDescent="0.3">
      <c r="Y268" s="36"/>
      <c r="Z268" s="36"/>
      <c r="AA268" s="36"/>
      <c r="AB268" s="36"/>
      <c r="AC268" s="36"/>
      <c r="AD268" s="36"/>
      <c r="AE268" s="36"/>
      <c r="AF268" s="36"/>
      <c r="AG268" s="36"/>
      <c r="AH268" s="36"/>
      <c r="AI268" s="36"/>
      <c r="AJ268" s="36"/>
      <c r="AK268" s="36"/>
      <c r="AL268" s="36"/>
      <c r="AM268" s="36"/>
      <c r="AN268" s="36"/>
    </row>
    <row r="269" spans="25:40" x14ac:dyDescent="0.3">
      <c r="Y269" s="36"/>
      <c r="Z269" s="36"/>
      <c r="AA269" s="36"/>
      <c r="AB269" s="36"/>
      <c r="AC269" s="36"/>
      <c r="AD269" s="36"/>
      <c r="AE269" s="36"/>
      <c r="AF269" s="36"/>
      <c r="AG269" s="36"/>
      <c r="AH269" s="36"/>
      <c r="AI269" s="36"/>
      <c r="AJ269" s="36"/>
      <c r="AK269" s="36"/>
      <c r="AL269" s="36"/>
      <c r="AM269" s="36"/>
      <c r="AN269" s="36"/>
    </row>
    <row r="270" spans="25:40" x14ac:dyDescent="0.3">
      <c r="Y270" s="36"/>
      <c r="Z270" s="36"/>
      <c r="AA270" s="36"/>
      <c r="AB270" s="36"/>
      <c r="AC270" s="36"/>
      <c r="AD270" s="36"/>
      <c r="AE270" s="36"/>
      <c r="AF270" s="36"/>
      <c r="AG270" s="36"/>
      <c r="AH270" s="36"/>
      <c r="AI270" s="36"/>
      <c r="AJ270" s="36"/>
      <c r="AK270" s="36"/>
      <c r="AL270" s="36"/>
      <c r="AM270" s="36"/>
      <c r="AN270" s="36"/>
    </row>
    <row r="271" spans="25:40" x14ac:dyDescent="0.3">
      <c r="Y271" s="36"/>
      <c r="Z271" s="36"/>
      <c r="AA271" s="36"/>
      <c r="AB271" s="36"/>
      <c r="AC271" s="36"/>
      <c r="AD271" s="36"/>
      <c r="AE271" s="36"/>
      <c r="AF271" s="36"/>
      <c r="AG271" s="36"/>
      <c r="AH271" s="36"/>
      <c r="AI271" s="36"/>
      <c r="AJ271" s="36"/>
      <c r="AK271" s="36"/>
      <c r="AL271" s="36"/>
      <c r="AM271" s="36"/>
      <c r="AN271" s="36"/>
    </row>
    <row r="272" spans="25:40" x14ac:dyDescent="0.3">
      <c r="Y272" s="36"/>
      <c r="Z272" s="36"/>
      <c r="AA272" s="36"/>
      <c r="AB272" s="36"/>
      <c r="AC272" s="36"/>
      <c r="AD272" s="36"/>
      <c r="AE272" s="36"/>
      <c r="AF272" s="36"/>
      <c r="AG272" s="36"/>
      <c r="AH272" s="36"/>
      <c r="AI272" s="36"/>
      <c r="AJ272" s="36"/>
      <c r="AK272" s="36"/>
      <c r="AL272" s="36"/>
      <c r="AM272" s="36"/>
      <c r="AN272" s="36"/>
    </row>
    <row r="273" spans="25:40" x14ac:dyDescent="0.3">
      <c r="Y273" s="36"/>
      <c r="Z273" s="36"/>
      <c r="AA273" s="36"/>
      <c r="AB273" s="36"/>
      <c r="AC273" s="36"/>
      <c r="AD273" s="36"/>
      <c r="AE273" s="36"/>
      <c r="AF273" s="36"/>
      <c r="AG273" s="36"/>
      <c r="AH273" s="36"/>
      <c r="AI273" s="36"/>
      <c r="AJ273" s="36"/>
      <c r="AK273" s="36"/>
      <c r="AL273" s="36"/>
      <c r="AM273" s="36"/>
      <c r="AN273" s="36"/>
    </row>
    <row r="274" spans="25:40" x14ac:dyDescent="0.3">
      <c r="Y274" s="36"/>
      <c r="Z274" s="36"/>
      <c r="AA274" s="36"/>
      <c r="AB274" s="36"/>
      <c r="AC274" s="36"/>
      <c r="AD274" s="36"/>
      <c r="AE274" s="36"/>
      <c r="AF274" s="36"/>
      <c r="AG274" s="36"/>
      <c r="AH274" s="36"/>
      <c r="AI274" s="36"/>
      <c r="AJ274" s="36"/>
      <c r="AK274" s="36"/>
      <c r="AL274" s="36"/>
      <c r="AM274" s="36"/>
      <c r="AN274" s="36"/>
    </row>
    <row r="275" spans="25:40" x14ac:dyDescent="0.3">
      <c r="Y275" s="36"/>
      <c r="Z275" s="36"/>
      <c r="AA275" s="36"/>
      <c r="AB275" s="36"/>
      <c r="AC275" s="36"/>
      <c r="AD275" s="36"/>
      <c r="AE275" s="36"/>
      <c r="AF275" s="36"/>
      <c r="AG275" s="36"/>
      <c r="AH275" s="36"/>
      <c r="AI275" s="36"/>
      <c r="AJ275" s="36"/>
      <c r="AK275" s="36"/>
      <c r="AL275" s="36"/>
      <c r="AM275" s="36"/>
      <c r="AN275" s="36"/>
    </row>
    <row r="276" spans="25:40" x14ac:dyDescent="0.3">
      <c r="Y276" s="36"/>
      <c r="Z276" s="36"/>
      <c r="AA276" s="36"/>
      <c r="AB276" s="36"/>
      <c r="AC276" s="36"/>
      <c r="AD276" s="36"/>
      <c r="AE276" s="36"/>
      <c r="AF276" s="36"/>
      <c r="AG276" s="36"/>
      <c r="AH276" s="36"/>
      <c r="AI276" s="36"/>
      <c r="AJ276" s="36"/>
      <c r="AK276" s="36"/>
      <c r="AL276" s="36"/>
      <c r="AM276" s="36"/>
      <c r="AN276" s="36"/>
    </row>
    <row r="277" spans="25:40" x14ac:dyDescent="0.3">
      <c r="Y277" s="36"/>
      <c r="Z277" s="36"/>
      <c r="AA277" s="36"/>
      <c r="AB277" s="36"/>
      <c r="AC277" s="36"/>
      <c r="AD277" s="36"/>
      <c r="AE277" s="36"/>
      <c r="AF277" s="36"/>
      <c r="AG277" s="36"/>
      <c r="AH277" s="36"/>
      <c r="AI277" s="36"/>
      <c r="AJ277" s="36"/>
      <c r="AK277" s="36"/>
      <c r="AL277" s="36"/>
      <c r="AM277" s="36"/>
      <c r="AN277" s="36"/>
    </row>
    <row r="278" spans="25:40" x14ac:dyDescent="0.3">
      <c r="Y278" s="36"/>
      <c r="Z278" s="36"/>
      <c r="AA278" s="36"/>
      <c r="AB278" s="36"/>
      <c r="AC278" s="36"/>
      <c r="AD278" s="36"/>
      <c r="AE278" s="36"/>
      <c r="AF278" s="36"/>
      <c r="AG278" s="36"/>
      <c r="AH278" s="36"/>
      <c r="AI278" s="36"/>
      <c r="AJ278" s="36"/>
      <c r="AK278" s="36"/>
      <c r="AL278" s="36"/>
      <c r="AM278" s="36"/>
      <c r="AN278" s="36"/>
    </row>
    <row r="279" spans="25:40" x14ac:dyDescent="0.3">
      <c r="Y279" s="36"/>
      <c r="Z279" s="36"/>
      <c r="AA279" s="36"/>
      <c r="AB279" s="36"/>
      <c r="AC279" s="36"/>
      <c r="AD279" s="36"/>
      <c r="AE279" s="36"/>
      <c r="AF279" s="36"/>
      <c r="AG279" s="36"/>
      <c r="AH279" s="36"/>
      <c r="AI279" s="36"/>
      <c r="AJ279" s="36"/>
      <c r="AK279" s="36"/>
      <c r="AL279" s="36"/>
      <c r="AM279" s="36"/>
      <c r="AN279" s="36"/>
    </row>
    <row r="280" spans="25:40" x14ac:dyDescent="0.3">
      <c r="Y280" s="36"/>
      <c r="Z280" s="36"/>
      <c r="AA280" s="36"/>
      <c r="AB280" s="36"/>
      <c r="AC280" s="36"/>
      <c r="AD280" s="36"/>
      <c r="AE280" s="36"/>
      <c r="AF280" s="36"/>
      <c r="AG280" s="36"/>
      <c r="AH280" s="36"/>
      <c r="AI280" s="36"/>
      <c r="AJ280" s="36"/>
      <c r="AK280" s="36"/>
      <c r="AL280" s="36"/>
      <c r="AM280" s="36"/>
      <c r="AN280" s="36"/>
    </row>
    <row r="281" spans="25:40" x14ac:dyDescent="0.3">
      <c r="Y281" s="36"/>
      <c r="Z281" s="36"/>
      <c r="AA281" s="36"/>
      <c r="AB281" s="36"/>
      <c r="AC281" s="36"/>
      <c r="AD281" s="36"/>
      <c r="AE281" s="36"/>
      <c r="AF281" s="36"/>
      <c r="AG281" s="36"/>
      <c r="AH281" s="36"/>
      <c r="AI281" s="36"/>
      <c r="AJ281" s="36"/>
      <c r="AK281" s="36"/>
      <c r="AL281" s="36"/>
      <c r="AM281" s="36"/>
      <c r="AN281" s="36"/>
    </row>
    <row r="282" spans="25:40" x14ac:dyDescent="0.3">
      <c r="Y282" s="36"/>
      <c r="Z282" s="36"/>
      <c r="AA282" s="36"/>
      <c r="AB282" s="36"/>
      <c r="AC282" s="36"/>
      <c r="AD282" s="36"/>
      <c r="AE282" s="36"/>
      <c r="AF282" s="36"/>
      <c r="AG282" s="36"/>
      <c r="AH282" s="36"/>
      <c r="AI282" s="36"/>
      <c r="AJ282" s="36"/>
      <c r="AK282" s="36"/>
      <c r="AL282" s="36"/>
      <c r="AM282" s="36"/>
      <c r="AN282" s="36"/>
    </row>
    <row r="283" spans="25:40" x14ac:dyDescent="0.3">
      <c r="Y283" s="36"/>
      <c r="Z283" s="36"/>
      <c r="AA283" s="36"/>
      <c r="AB283" s="36"/>
      <c r="AC283" s="36"/>
      <c r="AD283" s="36"/>
      <c r="AE283" s="36"/>
      <c r="AF283" s="36"/>
      <c r="AG283" s="36"/>
      <c r="AH283" s="36"/>
      <c r="AI283" s="36"/>
      <c r="AJ283" s="36"/>
      <c r="AK283" s="36"/>
      <c r="AL283" s="36"/>
      <c r="AM283" s="36"/>
      <c r="AN283" s="36"/>
    </row>
    <row r="284" spans="25:40" x14ac:dyDescent="0.3">
      <c r="Y284" s="36"/>
      <c r="Z284" s="36"/>
      <c r="AA284" s="36"/>
      <c r="AB284" s="36"/>
      <c r="AC284" s="36"/>
      <c r="AD284" s="36"/>
      <c r="AE284" s="36"/>
      <c r="AF284" s="36"/>
      <c r="AG284" s="36"/>
      <c r="AH284" s="36"/>
      <c r="AI284" s="36"/>
      <c r="AJ284" s="36"/>
      <c r="AK284" s="36"/>
      <c r="AL284" s="36"/>
      <c r="AM284" s="36"/>
      <c r="AN284" s="36"/>
    </row>
    <row r="285" spans="25:40" x14ac:dyDescent="0.3">
      <c r="Y285" s="36"/>
      <c r="Z285" s="36"/>
      <c r="AA285" s="36"/>
      <c r="AB285" s="36"/>
      <c r="AC285" s="36"/>
      <c r="AD285" s="36"/>
      <c r="AE285" s="36"/>
      <c r="AF285" s="36"/>
      <c r="AG285" s="36"/>
      <c r="AH285" s="36"/>
      <c r="AI285" s="36"/>
      <c r="AJ285" s="36"/>
      <c r="AK285" s="36"/>
      <c r="AL285" s="36"/>
      <c r="AM285" s="36"/>
      <c r="AN285" s="36"/>
    </row>
    <row r="286" spans="25:40" x14ac:dyDescent="0.3">
      <c r="Y286" s="36"/>
      <c r="Z286" s="36"/>
      <c r="AA286" s="36"/>
      <c r="AB286" s="36"/>
      <c r="AC286" s="36"/>
      <c r="AD286" s="36"/>
      <c r="AE286" s="36"/>
      <c r="AF286" s="36"/>
      <c r="AG286" s="36"/>
      <c r="AH286" s="36"/>
      <c r="AI286" s="36"/>
      <c r="AJ286" s="36"/>
      <c r="AK286" s="36"/>
      <c r="AL286" s="36"/>
      <c r="AM286" s="36"/>
      <c r="AN286" s="36"/>
    </row>
    <row r="287" spans="25:40" x14ac:dyDescent="0.3">
      <c r="Y287" s="36"/>
      <c r="Z287" s="36"/>
      <c r="AA287" s="36"/>
      <c r="AB287" s="36"/>
      <c r="AC287" s="36"/>
      <c r="AD287" s="36"/>
      <c r="AE287" s="36"/>
      <c r="AF287" s="36"/>
      <c r="AG287" s="36"/>
      <c r="AH287" s="36"/>
      <c r="AI287" s="36"/>
      <c r="AJ287" s="36"/>
      <c r="AK287" s="36"/>
      <c r="AL287" s="36"/>
      <c r="AM287" s="36"/>
      <c r="AN287" s="36"/>
    </row>
    <row r="288" spans="25:40" x14ac:dyDescent="0.3">
      <c r="Y288" s="36"/>
      <c r="Z288" s="36"/>
      <c r="AA288" s="36"/>
      <c r="AB288" s="36"/>
      <c r="AC288" s="36"/>
      <c r="AD288" s="36"/>
      <c r="AE288" s="36"/>
      <c r="AF288" s="36"/>
      <c r="AG288" s="36"/>
      <c r="AH288" s="36"/>
      <c r="AI288" s="36"/>
      <c r="AJ288" s="36"/>
      <c r="AK288" s="36"/>
      <c r="AL288" s="36"/>
      <c r="AM288" s="36"/>
      <c r="AN288" s="36"/>
    </row>
    <row r="289" spans="25:40" x14ac:dyDescent="0.3">
      <c r="Y289" s="36"/>
      <c r="Z289" s="36"/>
      <c r="AA289" s="36"/>
      <c r="AB289" s="36"/>
      <c r="AC289" s="36"/>
      <c r="AD289" s="36"/>
      <c r="AE289" s="36"/>
      <c r="AF289" s="36"/>
      <c r="AG289" s="36"/>
      <c r="AH289" s="36"/>
      <c r="AI289" s="36"/>
      <c r="AJ289" s="36"/>
      <c r="AK289" s="36"/>
      <c r="AL289" s="36"/>
      <c r="AM289" s="36"/>
      <c r="AN289" s="36"/>
    </row>
    <row r="290" spans="25:40" x14ac:dyDescent="0.3">
      <c r="Y290" s="36"/>
      <c r="Z290" s="36"/>
      <c r="AA290" s="36"/>
      <c r="AB290" s="36"/>
      <c r="AC290" s="36"/>
      <c r="AD290" s="36"/>
      <c r="AE290" s="36"/>
      <c r="AF290" s="36"/>
      <c r="AG290" s="36"/>
      <c r="AH290" s="36"/>
      <c r="AI290" s="36"/>
      <c r="AJ290" s="36"/>
      <c r="AK290" s="36"/>
      <c r="AL290" s="36"/>
      <c r="AM290" s="36"/>
      <c r="AN290" s="36"/>
    </row>
    <row r="291" spans="25:40" x14ac:dyDescent="0.3">
      <c r="Y291" s="36"/>
      <c r="Z291" s="36"/>
      <c r="AA291" s="36"/>
      <c r="AB291" s="36"/>
      <c r="AC291" s="36"/>
      <c r="AD291" s="36"/>
      <c r="AE291" s="36"/>
      <c r="AF291" s="36"/>
      <c r="AG291" s="36"/>
      <c r="AH291" s="36"/>
      <c r="AI291" s="36"/>
      <c r="AJ291" s="36"/>
      <c r="AK291" s="36"/>
      <c r="AL291" s="36"/>
      <c r="AM291" s="36"/>
      <c r="AN291" s="36"/>
    </row>
    <row r="292" spans="25:40" x14ac:dyDescent="0.3">
      <c r="Y292" s="36"/>
      <c r="Z292" s="36"/>
      <c r="AA292" s="36"/>
      <c r="AB292" s="36"/>
      <c r="AC292" s="36"/>
      <c r="AD292" s="36"/>
      <c r="AE292" s="36"/>
      <c r="AF292" s="36"/>
      <c r="AG292" s="36"/>
      <c r="AH292" s="36"/>
      <c r="AI292" s="36"/>
      <c r="AJ292" s="36"/>
      <c r="AK292" s="36"/>
      <c r="AL292" s="36"/>
      <c r="AM292" s="36"/>
      <c r="AN292" s="36"/>
    </row>
    <row r="293" spans="25:40" x14ac:dyDescent="0.3">
      <c r="Y293" s="36"/>
      <c r="Z293" s="36"/>
      <c r="AA293" s="36"/>
      <c r="AB293" s="36"/>
      <c r="AC293" s="36"/>
      <c r="AD293" s="36"/>
      <c r="AE293" s="36"/>
      <c r="AF293" s="36"/>
      <c r="AG293" s="36"/>
      <c r="AH293" s="36"/>
      <c r="AI293" s="36"/>
      <c r="AJ293" s="36"/>
      <c r="AK293" s="36"/>
      <c r="AL293" s="36"/>
      <c r="AM293" s="36"/>
      <c r="AN293" s="36"/>
    </row>
    <row r="294" spans="25:40" x14ac:dyDescent="0.3">
      <c r="Y294" s="36"/>
      <c r="Z294" s="36"/>
      <c r="AA294" s="36"/>
      <c r="AB294" s="36"/>
      <c r="AC294" s="36"/>
      <c r="AD294" s="36"/>
      <c r="AE294" s="36"/>
      <c r="AF294" s="36"/>
      <c r="AG294" s="36"/>
      <c r="AH294" s="36"/>
      <c r="AI294" s="36"/>
      <c r="AJ294" s="36"/>
      <c r="AK294" s="36"/>
      <c r="AL294" s="36"/>
      <c r="AM294" s="36"/>
      <c r="AN294" s="36"/>
    </row>
    <row r="295" spans="25:40" x14ac:dyDescent="0.3">
      <c r="Y295" s="36"/>
      <c r="Z295" s="36"/>
      <c r="AA295" s="36"/>
      <c r="AB295" s="36"/>
      <c r="AC295" s="36"/>
      <c r="AD295" s="36"/>
      <c r="AE295" s="36"/>
      <c r="AF295" s="36"/>
      <c r="AG295" s="36"/>
      <c r="AH295" s="36"/>
      <c r="AI295" s="36"/>
      <c r="AJ295" s="36"/>
      <c r="AK295" s="36"/>
      <c r="AL295" s="36"/>
      <c r="AM295" s="36"/>
      <c r="AN295" s="36"/>
    </row>
    <row r="296" spans="25:40" x14ac:dyDescent="0.3">
      <c r="Y296" s="36"/>
      <c r="Z296" s="36"/>
      <c r="AA296" s="36"/>
      <c r="AB296" s="36"/>
      <c r="AC296" s="36"/>
      <c r="AD296" s="36"/>
      <c r="AE296" s="36"/>
      <c r="AF296" s="36"/>
      <c r="AG296" s="36"/>
      <c r="AH296" s="36"/>
      <c r="AI296" s="36"/>
      <c r="AJ296" s="36"/>
      <c r="AK296" s="36"/>
      <c r="AL296" s="36"/>
      <c r="AM296" s="36"/>
      <c r="AN296" s="36"/>
    </row>
    <row r="297" spans="25:40" x14ac:dyDescent="0.3">
      <c r="Y297" s="36"/>
      <c r="Z297" s="36"/>
      <c r="AA297" s="36"/>
      <c r="AB297" s="36"/>
      <c r="AC297" s="36"/>
      <c r="AD297" s="36"/>
      <c r="AE297" s="36"/>
      <c r="AF297" s="36"/>
      <c r="AG297" s="36"/>
      <c r="AH297" s="36"/>
      <c r="AI297" s="36"/>
      <c r="AJ297" s="36"/>
      <c r="AK297" s="36"/>
      <c r="AL297" s="36"/>
      <c r="AM297" s="36"/>
      <c r="AN297" s="36"/>
    </row>
    <row r="298" spans="25:40" x14ac:dyDescent="0.3">
      <c r="Y298" s="36"/>
      <c r="Z298" s="36"/>
      <c r="AA298" s="36"/>
      <c r="AB298" s="36"/>
      <c r="AC298" s="36"/>
      <c r="AD298" s="36"/>
      <c r="AE298" s="36"/>
      <c r="AF298" s="36"/>
      <c r="AG298" s="36"/>
      <c r="AH298" s="36"/>
      <c r="AI298" s="36"/>
      <c r="AJ298" s="36"/>
      <c r="AK298" s="36"/>
      <c r="AL298" s="36"/>
      <c r="AM298" s="36"/>
      <c r="AN298" s="36"/>
    </row>
    <row r="299" spans="25:40" x14ac:dyDescent="0.3">
      <c r="Y299" s="36"/>
      <c r="Z299" s="36"/>
      <c r="AA299" s="36"/>
      <c r="AB299" s="36"/>
      <c r="AC299" s="36"/>
      <c r="AD299" s="36"/>
      <c r="AE299" s="36"/>
      <c r="AF299" s="36"/>
      <c r="AG299" s="36"/>
      <c r="AH299" s="36"/>
      <c r="AI299" s="36"/>
      <c r="AJ299" s="36"/>
      <c r="AK299" s="36"/>
      <c r="AL299" s="36"/>
      <c r="AM299" s="36"/>
      <c r="AN299" s="36"/>
    </row>
    <row r="300" spans="25:40" x14ac:dyDescent="0.3">
      <c r="Y300" s="36"/>
      <c r="Z300" s="36"/>
      <c r="AA300" s="36"/>
      <c r="AB300" s="36"/>
      <c r="AC300" s="36"/>
      <c r="AD300" s="36"/>
      <c r="AE300" s="36"/>
      <c r="AF300" s="36"/>
      <c r="AG300" s="36"/>
      <c r="AH300" s="36"/>
      <c r="AI300" s="36"/>
      <c r="AJ300" s="36"/>
      <c r="AK300" s="36"/>
      <c r="AL300" s="36"/>
      <c r="AM300" s="36"/>
      <c r="AN300" s="36"/>
    </row>
    <row r="301" spans="25:40" x14ac:dyDescent="0.3">
      <c r="Y301" s="36"/>
      <c r="Z301" s="36"/>
      <c r="AA301" s="36"/>
      <c r="AB301" s="36"/>
      <c r="AC301" s="36"/>
      <c r="AD301" s="36"/>
      <c r="AE301" s="36"/>
      <c r="AF301" s="36"/>
      <c r="AG301" s="36"/>
      <c r="AH301" s="36"/>
      <c r="AI301" s="36"/>
      <c r="AJ301" s="36"/>
      <c r="AK301" s="36"/>
      <c r="AL301" s="36"/>
      <c r="AM301" s="36"/>
      <c r="AN301" s="36"/>
    </row>
    <row r="302" spans="25:40" x14ac:dyDescent="0.3">
      <c r="Y302" s="36"/>
      <c r="Z302" s="36"/>
      <c r="AA302" s="36"/>
      <c r="AB302" s="36"/>
      <c r="AC302" s="36"/>
      <c r="AD302" s="36"/>
      <c r="AE302" s="36"/>
      <c r="AF302" s="36"/>
      <c r="AG302" s="36"/>
      <c r="AH302" s="36"/>
      <c r="AI302" s="36"/>
      <c r="AJ302" s="36"/>
      <c r="AK302" s="36"/>
      <c r="AL302" s="36"/>
      <c r="AM302" s="36"/>
      <c r="AN302" s="36"/>
    </row>
    <row r="303" spans="25:40" x14ac:dyDescent="0.3">
      <c r="Y303" s="36"/>
      <c r="Z303" s="36"/>
      <c r="AA303" s="36"/>
      <c r="AB303" s="36"/>
      <c r="AC303" s="36"/>
      <c r="AD303" s="36"/>
      <c r="AE303" s="36"/>
      <c r="AF303" s="36"/>
      <c r="AG303" s="36"/>
      <c r="AH303" s="36"/>
      <c r="AI303" s="36"/>
      <c r="AJ303" s="36"/>
      <c r="AK303" s="36"/>
      <c r="AL303" s="36"/>
      <c r="AM303" s="36"/>
      <c r="AN303" s="36"/>
    </row>
    <row r="304" spans="25:40" x14ac:dyDescent="0.3">
      <c r="Y304" s="36"/>
      <c r="Z304" s="36"/>
      <c r="AA304" s="36"/>
      <c r="AB304" s="36"/>
      <c r="AC304" s="36"/>
      <c r="AD304" s="36"/>
      <c r="AE304" s="36"/>
      <c r="AF304" s="36"/>
      <c r="AG304" s="36"/>
      <c r="AH304" s="36"/>
      <c r="AI304" s="36"/>
      <c r="AJ304" s="36"/>
      <c r="AK304" s="36"/>
      <c r="AL304" s="36"/>
      <c r="AM304" s="36"/>
      <c r="AN304" s="36"/>
    </row>
    <row r="305" spans="25:40" x14ac:dyDescent="0.3">
      <c r="Y305" s="36"/>
      <c r="Z305" s="36"/>
      <c r="AA305" s="36"/>
      <c r="AB305" s="36"/>
      <c r="AC305" s="36"/>
      <c r="AD305" s="36"/>
      <c r="AE305" s="36"/>
      <c r="AF305" s="36"/>
      <c r="AG305" s="36"/>
      <c r="AH305" s="36"/>
      <c r="AI305" s="36"/>
      <c r="AJ305" s="36"/>
      <c r="AK305" s="36"/>
      <c r="AL305" s="36"/>
      <c r="AM305" s="36"/>
      <c r="AN305" s="36"/>
    </row>
    <row r="306" spans="25:40" x14ac:dyDescent="0.3">
      <c r="Y306" s="36"/>
      <c r="Z306" s="36"/>
      <c r="AA306" s="36"/>
      <c r="AB306" s="36"/>
      <c r="AC306" s="36"/>
      <c r="AD306" s="36"/>
      <c r="AE306" s="36"/>
      <c r="AF306" s="36"/>
      <c r="AG306" s="36"/>
      <c r="AH306" s="36"/>
      <c r="AI306" s="36"/>
      <c r="AJ306" s="36"/>
      <c r="AK306" s="36"/>
      <c r="AL306" s="36"/>
      <c r="AM306" s="36"/>
      <c r="AN306" s="36"/>
    </row>
    <row r="307" spans="25:40" x14ac:dyDescent="0.3">
      <c r="Y307" s="36"/>
      <c r="Z307" s="36"/>
      <c r="AA307" s="36"/>
      <c r="AB307" s="36"/>
      <c r="AC307" s="36"/>
      <c r="AD307" s="36"/>
      <c r="AE307" s="36"/>
      <c r="AF307" s="36"/>
      <c r="AG307" s="36"/>
      <c r="AH307" s="36"/>
      <c r="AI307" s="36"/>
      <c r="AJ307" s="36"/>
      <c r="AK307" s="36"/>
      <c r="AL307" s="36"/>
      <c r="AM307" s="36"/>
      <c r="AN307" s="36"/>
    </row>
    <row r="308" spans="25:40" x14ac:dyDescent="0.3">
      <c r="Y308" s="36"/>
      <c r="Z308" s="36"/>
      <c r="AA308" s="36"/>
      <c r="AB308" s="36"/>
      <c r="AC308" s="36"/>
      <c r="AD308" s="36"/>
      <c r="AE308" s="36"/>
      <c r="AF308" s="36"/>
      <c r="AG308" s="36"/>
      <c r="AH308" s="36"/>
      <c r="AI308" s="36"/>
      <c r="AJ308" s="36"/>
      <c r="AK308" s="36"/>
      <c r="AL308" s="36"/>
      <c r="AM308" s="36"/>
      <c r="AN308" s="36"/>
    </row>
    <row r="309" spans="25:40" x14ac:dyDescent="0.3">
      <c r="Y309" s="36"/>
      <c r="Z309" s="36"/>
      <c r="AA309" s="36"/>
      <c r="AB309" s="36"/>
      <c r="AC309" s="36"/>
      <c r="AD309" s="36"/>
      <c r="AE309" s="36"/>
      <c r="AF309" s="36"/>
      <c r="AG309" s="36"/>
      <c r="AH309" s="36"/>
      <c r="AI309" s="36"/>
      <c r="AJ309" s="36"/>
      <c r="AK309" s="36"/>
      <c r="AL309" s="36"/>
      <c r="AM309" s="36"/>
      <c r="AN309" s="36"/>
    </row>
    <row r="310" spans="25:40" x14ac:dyDescent="0.3">
      <c r="Y310" s="36"/>
      <c r="Z310" s="36"/>
      <c r="AA310" s="36"/>
      <c r="AB310" s="36"/>
      <c r="AC310" s="36"/>
      <c r="AD310" s="36"/>
      <c r="AE310" s="36"/>
      <c r="AF310" s="36"/>
      <c r="AG310" s="36"/>
      <c r="AH310" s="36"/>
      <c r="AI310" s="36"/>
      <c r="AJ310" s="36"/>
      <c r="AK310" s="36"/>
      <c r="AL310" s="36"/>
      <c r="AM310" s="36"/>
      <c r="AN310" s="36"/>
    </row>
    <row r="311" spans="25:40" x14ac:dyDescent="0.3">
      <c r="Y311" s="36"/>
      <c r="Z311" s="36"/>
      <c r="AA311" s="36"/>
      <c r="AB311" s="36"/>
      <c r="AC311" s="36"/>
      <c r="AD311" s="36"/>
      <c r="AE311" s="36"/>
      <c r="AF311" s="36"/>
      <c r="AG311" s="36"/>
      <c r="AH311" s="36"/>
      <c r="AI311" s="36"/>
      <c r="AJ311" s="36"/>
      <c r="AK311" s="36"/>
      <c r="AL311" s="36"/>
      <c r="AM311" s="36"/>
      <c r="AN311" s="36"/>
    </row>
    <row r="312" spans="25:40" x14ac:dyDescent="0.3">
      <c r="Y312" s="36"/>
      <c r="Z312" s="36"/>
      <c r="AA312" s="36"/>
      <c r="AB312" s="36"/>
      <c r="AC312" s="36"/>
      <c r="AD312" s="36"/>
      <c r="AE312" s="36"/>
      <c r="AF312" s="36"/>
      <c r="AG312" s="36"/>
      <c r="AH312" s="36"/>
      <c r="AI312" s="36"/>
      <c r="AJ312" s="36"/>
      <c r="AK312" s="36"/>
      <c r="AL312" s="36"/>
      <c r="AM312" s="36"/>
      <c r="AN312" s="36"/>
    </row>
    <row r="313" spans="25:40" x14ac:dyDescent="0.3">
      <c r="Y313" s="36"/>
      <c r="Z313" s="36"/>
      <c r="AA313" s="36"/>
      <c r="AB313" s="36"/>
      <c r="AC313" s="36"/>
      <c r="AD313" s="36"/>
      <c r="AE313" s="36"/>
      <c r="AF313" s="36"/>
      <c r="AG313" s="36"/>
      <c r="AH313" s="36"/>
      <c r="AI313" s="36"/>
      <c r="AJ313" s="36"/>
      <c r="AK313" s="36"/>
      <c r="AL313" s="36"/>
      <c r="AM313" s="36"/>
      <c r="AN313" s="36"/>
    </row>
    <row r="314" spans="25:40" x14ac:dyDescent="0.3">
      <c r="Y314" s="36"/>
      <c r="Z314" s="36"/>
      <c r="AA314" s="36"/>
      <c r="AB314" s="36"/>
      <c r="AC314" s="36"/>
      <c r="AD314" s="36"/>
      <c r="AE314" s="36"/>
      <c r="AF314" s="36"/>
      <c r="AG314" s="36"/>
      <c r="AH314" s="36"/>
      <c r="AI314" s="36"/>
      <c r="AJ314" s="36"/>
      <c r="AK314" s="36"/>
      <c r="AL314" s="36"/>
      <c r="AM314" s="36"/>
      <c r="AN314" s="36"/>
    </row>
    <row r="315" spans="25:40" x14ac:dyDescent="0.3">
      <c r="Y315" s="36"/>
      <c r="Z315" s="36"/>
      <c r="AA315" s="36"/>
      <c r="AB315" s="36"/>
      <c r="AC315" s="36"/>
      <c r="AD315" s="36"/>
      <c r="AE315" s="36"/>
      <c r="AF315" s="36"/>
      <c r="AG315" s="36"/>
      <c r="AH315" s="36"/>
      <c r="AI315" s="36"/>
      <c r="AJ315" s="36"/>
      <c r="AK315" s="36"/>
      <c r="AL315" s="36"/>
      <c r="AM315" s="36"/>
      <c r="AN315" s="36"/>
    </row>
    <row r="316" spans="25:40" x14ac:dyDescent="0.3">
      <c r="Y316" s="36"/>
      <c r="Z316" s="36"/>
      <c r="AA316" s="36"/>
      <c r="AB316" s="36"/>
      <c r="AC316" s="36"/>
      <c r="AD316" s="36"/>
      <c r="AE316" s="36"/>
      <c r="AF316" s="36"/>
      <c r="AG316" s="36"/>
      <c r="AH316" s="36"/>
      <c r="AI316" s="36"/>
      <c r="AJ316" s="36"/>
      <c r="AK316" s="36"/>
      <c r="AL316" s="36"/>
      <c r="AM316" s="36"/>
      <c r="AN316" s="36"/>
    </row>
    <row r="317" spans="25:40" x14ac:dyDescent="0.3">
      <c r="Y317" s="36"/>
      <c r="Z317" s="36"/>
      <c r="AA317" s="36"/>
      <c r="AB317" s="36"/>
      <c r="AC317" s="36"/>
      <c r="AD317" s="36"/>
      <c r="AE317" s="36"/>
      <c r="AF317" s="36"/>
      <c r="AG317" s="36"/>
      <c r="AH317" s="36"/>
      <c r="AI317" s="36"/>
      <c r="AJ317" s="36"/>
      <c r="AK317" s="36"/>
      <c r="AL317" s="36"/>
      <c r="AM317" s="36"/>
      <c r="AN317" s="36"/>
    </row>
    <row r="318" spans="25:40" x14ac:dyDescent="0.3">
      <c r="Y318" s="36"/>
      <c r="Z318" s="36"/>
      <c r="AA318" s="36"/>
      <c r="AB318" s="36"/>
      <c r="AC318" s="36"/>
      <c r="AD318" s="36"/>
      <c r="AE318" s="36"/>
      <c r="AF318" s="36"/>
      <c r="AG318" s="36"/>
      <c r="AH318" s="36"/>
      <c r="AI318" s="36"/>
      <c r="AJ318" s="36"/>
      <c r="AK318" s="36"/>
      <c r="AL318" s="36"/>
      <c r="AM318" s="36"/>
      <c r="AN318" s="36"/>
    </row>
    <row r="319" spans="25:40" x14ac:dyDescent="0.3">
      <c r="Y319" s="36"/>
      <c r="Z319" s="36"/>
      <c r="AA319" s="36"/>
      <c r="AB319" s="36"/>
      <c r="AC319" s="36"/>
      <c r="AD319" s="36"/>
      <c r="AE319" s="36"/>
      <c r="AF319" s="36"/>
      <c r="AG319" s="36"/>
      <c r="AH319" s="36"/>
      <c r="AI319" s="36"/>
      <c r="AJ319" s="36"/>
      <c r="AK319" s="36"/>
      <c r="AL319" s="36"/>
      <c r="AM319" s="36"/>
      <c r="AN319" s="36"/>
    </row>
    <row r="320" spans="25:40" x14ac:dyDescent="0.3">
      <c r="Y320" s="36"/>
      <c r="Z320" s="36"/>
      <c r="AA320" s="36"/>
      <c r="AB320" s="36"/>
      <c r="AC320" s="36"/>
      <c r="AD320" s="36"/>
      <c r="AE320" s="36"/>
      <c r="AF320" s="36"/>
      <c r="AG320" s="36"/>
      <c r="AH320" s="36"/>
      <c r="AI320" s="36"/>
      <c r="AJ320" s="36"/>
      <c r="AK320" s="36"/>
      <c r="AL320" s="36"/>
      <c r="AM320" s="36"/>
      <c r="AN320" s="36"/>
    </row>
    <row r="321" spans="25:40" x14ac:dyDescent="0.3">
      <c r="Y321" s="36"/>
      <c r="Z321" s="36"/>
      <c r="AA321" s="36"/>
      <c r="AB321" s="36"/>
      <c r="AC321" s="36"/>
      <c r="AD321" s="36"/>
      <c r="AE321" s="36"/>
      <c r="AF321" s="36"/>
      <c r="AG321" s="36"/>
      <c r="AH321" s="36"/>
      <c r="AI321" s="36"/>
      <c r="AJ321" s="36"/>
      <c r="AK321" s="36"/>
      <c r="AL321" s="36"/>
      <c r="AM321" s="36"/>
      <c r="AN321" s="36"/>
    </row>
    <row r="322" spans="25:40" x14ac:dyDescent="0.3">
      <c r="Y322" s="36"/>
      <c r="Z322" s="36"/>
      <c r="AA322" s="36"/>
      <c r="AB322" s="36"/>
      <c r="AC322" s="36"/>
      <c r="AD322" s="36"/>
      <c r="AE322" s="36"/>
      <c r="AF322" s="36"/>
      <c r="AG322" s="36"/>
      <c r="AH322" s="36"/>
      <c r="AI322" s="36"/>
      <c r="AJ322" s="36"/>
      <c r="AK322" s="36"/>
      <c r="AL322" s="36"/>
      <c r="AM322" s="36"/>
      <c r="AN322" s="36"/>
    </row>
    <row r="323" spans="25:40" x14ac:dyDescent="0.3">
      <c r="Y323" s="36"/>
      <c r="Z323" s="36"/>
      <c r="AA323" s="36"/>
      <c r="AB323" s="36"/>
      <c r="AC323" s="36"/>
      <c r="AD323" s="36"/>
      <c r="AE323" s="36"/>
      <c r="AF323" s="36"/>
      <c r="AG323" s="36"/>
      <c r="AH323" s="36"/>
      <c r="AI323" s="36"/>
      <c r="AJ323" s="36"/>
      <c r="AK323" s="36"/>
      <c r="AL323" s="36"/>
      <c r="AM323" s="36"/>
      <c r="AN323" s="36"/>
    </row>
    <row r="324" spans="25:40" x14ac:dyDescent="0.3">
      <c r="Y324" s="36"/>
      <c r="Z324" s="36"/>
      <c r="AA324" s="36"/>
      <c r="AB324" s="36"/>
      <c r="AC324" s="36"/>
      <c r="AD324" s="36"/>
      <c r="AE324" s="36"/>
      <c r="AF324" s="36"/>
      <c r="AG324" s="36"/>
      <c r="AH324" s="36"/>
      <c r="AI324" s="36"/>
      <c r="AJ324" s="36"/>
      <c r="AK324" s="36"/>
      <c r="AL324" s="36"/>
      <c r="AM324" s="36"/>
      <c r="AN324" s="36"/>
    </row>
    <row r="325" spans="25:40" x14ac:dyDescent="0.3">
      <c r="Y325" s="36"/>
      <c r="Z325" s="36"/>
      <c r="AA325" s="36"/>
      <c r="AB325" s="36"/>
      <c r="AC325" s="36"/>
      <c r="AD325" s="36"/>
      <c r="AE325" s="36"/>
      <c r="AF325" s="36"/>
      <c r="AG325" s="36"/>
      <c r="AH325" s="36"/>
      <c r="AI325" s="36"/>
      <c r="AJ325" s="36"/>
      <c r="AK325" s="36"/>
      <c r="AL325" s="36"/>
      <c r="AM325" s="36"/>
      <c r="AN325" s="36"/>
    </row>
    <row r="326" spans="25:40" x14ac:dyDescent="0.3">
      <c r="Y326" s="36"/>
      <c r="Z326" s="36"/>
      <c r="AA326" s="36"/>
      <c r="AB326" s="36"/>
      <c r="AC326" s="36"/>
      <c r="AD326" s="36"/>
      <c r="AE326" s="36"/>
      <c r="AF326" s="36"/>
      <c r="AG326" s="36"/>
      <c r="AH326" s="36"/>
      <c r="AI326" s="36"/>
      <c r="AJ326" s="36"/>
      <c r="AK326" s="36"/>
      <c r="AL326" s="36"/>
      <c r="AM326" s="36"/>
      <c r="AN326" s="36"/>
    </row>
    <row r="327" spans="25:40" x14ac:dyDescent="0.3">
      <c r="Y327" s="36"/>
      <c r="Z327" s="36"/>
      <c r="AA327" s="36"/>
      <c r="AB327" s="36"/>
      <c r="AC327" s="36"/>
      <c r="AD327" s="36"/>
      <c r="AE327" s="36"/>
      <c r="AF327" s="36"/>
      <c r="AG327" s="36"/>
      <c r="AH327" s="36"/>
      <c r="AI327" s="36"/>
      <c r="AJ327" s="36"/>
      <c r="AK327" s="36"/>
      <c r="AL327" s="36"/>
      <c r="AM327" s="36"/>
      <c r="AN327" s="36"/>
    </row>
    <row r="328" spans="25:40" x14ac:dyDescent="0.3">
      <c r="Y328" s="36"/>
      <c r="Z328" s="36"/>
      <c r="AA328" s="36"/>
      <c r="AB328" s="36"/>
      <c r="AC328" s="36"/>
      <c r="AD328" s="36"/>
      <c r="AE328" s="36"/>
      <c r="AF328" s="36"/>
      <c r="AG328" s="36"/>
      <c r="AH328" s="36"/>
      <c r="AI328" s="36"/>
      <c r="AJ328" s="36"/>
      <c r="AK328" s="36"/>
      <c r="AL328" s="36"/>
      <c r="AM328" s="36"/>
      <c r="AN328" s="36"/>
    </row>
    <row r="329" spans="25:40" x14ac:dyDescent="0.3">
      <c r="Y329" s="36"/>
      <c r="Z329" s="36"/>
      <c r="AA329" s="36"/>
      <c r="AB329" s="36"/>
      <c r="AC329" s="36"/>
      <c r="AD329" s="36"/>
      <c r="AE329" s="36"/>
      <c r="AF329" s="36"/>
      <c r="AG329" s="36"/>
      <c r="AH329" s="36"/>
      <c r="AI329" s="36"/>
      <c r="AJ329" s="36"/>
      <c r="AK329" s="36"/>
      <c r="AL329" s="36"/>
      <c r="AM329" s="36"/>
      <c r="AN329" s="36"/>
    </row>
    <row r="330" spans="25:40" x14ac:dyDescent="0.3">
      <c r="Y330" s="36"/>
      <c r="Z330" s="36"/>
      <c r="AA330" s="36"/>
      <c r="AB330" s="36"/>
      <c r="AC330" s="36"/>
      <c r="AD330" s="36"/>
      <c r="AE330" s="36"/>
      <c r="AF330" s="36"/>
      <c r="AG330" s="36"/>
      <c r="AH330" s="36"/>
      <c r="AI330" s="36"/>
      <c r="AJ330" s="36"/>
      <c r="AK330" s="36"/>
      <c r="AL330" s="36"/>
      <c r="AM330" s="36"/>
      <c r="AN330" s="36"/>
    </row>
    <row r="331" spans="25:40" x14ac:dyDescent="0.3">
      <c r="Y331" s="36"/>
      <c r="Z331" s="36"/>
      <c r="AA331" s="36"/>
      <c r="AB331" s="36"/>
      <c r="AC331" s="36"/>
      <c r="AD331" s="36"/>
      <c r="AE331" s="36"/>
      <c r="AF331" s="36"/>
      <c r="AG331" s="36"/>
      <c r="AH331" s="36"/>
      <c r="AI331" s="36"/>
      <c r="AJ331" s="36"/>
      <c r="AK331" s="36"/>
      <c r="AL331" s="36"/>
      <c r="AM331" s="36"/>
      <c r="AN331" s="36"/>
    </row>
    <row r="332" spans="25:40" x14ac:dyDescent="0.3">
      <c r="Y332" s="36"/>
      <c r="Z332" s="36"/>
      <c r="AA332" s="36"/>
      <c r="AB332" s="36"/>
      <c r="AC332" s="36"/>
      <c r="AD332" s="36"/>
      <c r="AE332" s="36"/>
      <c r="AF332" s="36"/>
      <c r="AG332" s="36"/>
      <c r="AH332" s="36"/>
      <c r="AI332" s="36"/>
      <c r="AJ332" s="36"/>
      <c r="AK332" s="36"/>
      <c r="AL332" s="36"/>
      <c r="AM332" s="36"/>
      <c r="AN332" s="36"/>
    </row>
    <row r="333" spans="25:40" x14ac:dyDescent="0.3">
      <c r="Y333" s="36"/>
      <c r="Z333" s="36"/>
      <c r="AA333" s="36"/>
      <c r="AB333" s="36"/>
      <c r="AC333" s="36"/>
      <c r="AD333" s="36"/>
      <c r="AE333" s="36"/>
      <c r="AF333" s="36"/>
      <c r="AG333" s="36"/>
      <c r="AH333" s="36"/>
      <c r="AI333" s="36"/>
      <c r="AJ333" s="36"/>
      <c r="AK333" s="36"/>
      <c r="AL333" s="36"/>
      <c r="AM333" s="36"/>
      <c r="AN333" s="36"/>
    </row>
    <row r="334" spans="25:40" x14ac:dyDescent="0.3">
      <c r="Y334" s="36"/>
      <c r="Z334" s="36"/>
      <c r="AA334" s="36"/>
      <c r="AB334" s="36"/>
      <c r="AC334" s="36"/>
      <c r="AD334" s="36"/>
      <c r="AE334" s="36"/>
      <c r="AF334" s="36"/>
      <c r="AG334" s="36"/>
      <c r="AH334" s="36"/>
      <c r="AI334" s="36"/>
      <c r="AJ334" s="36"/>
      <c r="AK334" s="36"/>
      <c r="AL334" s="36"/>
      <c r="AM334" s="36"/>
      <c r="AN334" s="36"/>
    </row>
    <row r="335" spans="25:40" x14ac:dyDescent="0.3">
      <c r="Y335" s="36"/>
      <c r="Z335" s="36"/>
      <c r="AA335" s="36"/>
      <c r="AB335" s="36"/>
      <c r="AC335" s="36"/>
      <c r="AD335" s="36"/>
      <c r="AE335" s="36"/>
      <c r="AF335" s="36"/>
      <c r="AG335" s="36"/>
      <c r="AH335" s="36"/>
      <c r="AI335" s="36"/>
      <c r="AJ335" s="36"/>
      <c r="AK335" s="36"/>
      <c r="AL335" s="36"/>
      <c r="AM335" s="36"/>
      <c r="AN335" s="36"/>
    </row>
    <row r="336" spans="25:40" x14ac:dyDescent="0.3">
      <c r="Y336" s="36"/>
      <c r="Z336" s="36"/>
      <c r="AA336" s="36"/>
      <c r="AB336" s="36"/>
      <c r="AC336" s="36"/>
      <c r="AD336" s="36"/>
      <c r="AE336" s="36"/>
      <c r="AF336" s="36"/>
      <c r="AG336" s="36"/>
      <c r="AH336" s="36"/>
      <c r="AI336" s="36"/>
      <c r="AJ336" s="36"/>
      <c r="AK336" s="36"/>
      <c r="AL336" s="36"/>
      <c r="AM336" s="36"/>
      <c r="AN336" s="36"/>
    </row>
    <row r="337" spans="25:40" x14ac:dyDescent="0.3">
      <c r="Y337" s="36"/>
      <c r="Z337" s="36"/>
      <c r="AA337" s="36"/>
      <c r="AB337" s="36"/>
      <c r="AC337" s="36"/>
      <c r="AD337" s="36"/>
      <c r="AE337" s="36"/>
      <c r="AF337" s="36"/>
      <c r="AG337" s="36"/>
      <c r="AH337" s="36"/>
      <c r="AI337" s="36"/>
      <c r="AJ337" s="36"/>
      <c r="AK337" s="36"/>
      <c r="AL337" s="36"/>
      <c r="AM337" s="36"/>
      <c r="AN337" s="36"/>
    </row>
    <row r="338" spans="25:40" x14ac:dyDescent="0.3">
      <c r="Y338" s="36"/>
      <c r="Z338" s="36"/>
      <c r="AA338" s="36"/>
      <c r="AB338" s="36"/>
      <c r="AC338" s="36"/>
      <c r="AD338" s="36"/>
      <c r="AE338" s="36"/>
      <c r="AF338" s="36"/>
      <c r="AG338" s="36"/>
      <c r="AH338" s="36"/>
      <c r="AI338" s="36"/>
      <c r="AJ338" s="36"/>
      <c r="AK338" s="36"/>
      <c r="AL338" s="36"/>
      <c r="AM338" s="36"/>
      <c r="AN338" s="36"/>
    </row>
    <row r="339" spans="25:40" x14ac:dyDescent="0.3">
      <c r="Y339" s="36"/>
      <c r="Z339" s="36"/>
      <c r="AA339" s="36"/>
      <c r="AB339" s="36"/>
      <c r="AC339" s="36"/>
      <c r="AD339" s="36"/>
      <c r="AE339" s="36"/>
      <c r="AF339" s="36"/>
      <c r="AG339" s="36"/>
      <c r="AH339" s="36"/>
      <c r="AI339" s="36"/>
      <c r="AJ339" s="36"/>
      <c r="AK339" s="36"/>
      <c r="AL339" s="36"/>
      <c r="AM339" s="36"/>
      <c r="AN339" s="36"/>
    </row>
    <row r="340" spans="25:40" x14ac:dyDescent="0.3">
      <c r="Y340" s="36"/>
      <c r="Z340" s="36"/>
      <c r="AA340" s="36"/>
      <c r="AB340" s="36"/>
      <c r="AC340" s="36"/>
      <c r="AD340" s="36"/>
      <c r="AE340" s="36"/>
      <c r="AF340" s="36"/>
      <c r="AG340" s="36"/>
      <c r="AH340" s="36"/>
      <c r="AI340" s="36"/>
      <c r="AJ340" s="36"/>
      <c r="AK340" s="36"/>
      <c r="AL340" s="36"/>
      <c r="AM340" s="36"/>
      <c r="AN340" s="36"/>
    </row>
    <row r="341" spans="25:40" x14ac:dyDescent="0.3">
      <c r="Y341" s="36"/>
      <c r="Z341" s="36"/>
      <c r="AA341" s="36"/>
      <c r="AB341" s="36"/>
      <c r="AC341" s="36"/>
      <c r="AD341" s="36"/>
      <c r="AE341" s="36"/>
      <c r="AF341" s="36"/>
      <c r="AG341" s="36"/>
      <c r="AH341" s="36"/>
      <c r="AI341" s="36"/>
      <c r="AJ341" s="36"/>
      <c r="AK341" s="36"/>
      <c r="AL341" s="36"/>
      <c r="AM341" s="36"/>
      <c r="AN341" s="36"/>
    </row>
    <row r="342" spans="25:40" x14ac:dyDescent="0.3">
      <c r="Y342" s="36"/>
      <c r="Z342" s="36"/>
      <c r="AA342" s="36"/>
      <c r="AB342" s="36"/>
      <c r="AC342" s="36"/>
      <c r="AD342" s="36"/>
      <c r="AE342" s="36"/>
      <c r="AF342" s="36"/>
      <c r="AG342" s="36"/>
      <c r="AH342" s="36"/>
      <c r="AI342" s="36"/>
      <c r="AJ342" s="36"/>
      <c r="AK342" s="36"/>
      <c r="AL342" s="36"/>
      <c r="AM342" s="36"/>
      <c r="AN342" s="36"/>
    </row>
    <row r="343" spans="25:40" x14ac:dyDescent="0.3">
      <c r="Y343" s="36"/>
      <c r="Z343" s="36"/>
      <c r="AA343" s="36"/>
      <c r="AB343" s="36"/>
      <c r="AC343" s="36"/>
      <c r="AD343" s="36"/>
      <c r="AE343" s="36"/>
      <c r="AF343" s="36"/>
      <c r="AG343" s="36"/>
      <c r="AH343" s="36"/>
      <c r="AI343" s="36"/>
      <c r="AJ343" s="36"/>
      <c r="AK343" s="36"/>
      <c r="AL343" s="36"/>
      <c r="AM343" s="36"/>
      <c r="AN343" s="36"/>
    </row>
    <row r="344" spans="25:40" x14ac:dyDescent="0.3">
      <c r="Y344" s="36"/>
      <c r="Z344" s="36"/>
      <c r="AA344" s="36"/>
      <c r="AB344" s="36"/>
      <c r="AC344" s="36"/>
      <c r="AD344" s="36"/>
      <c r="AE344" s="36"/>
      <c r="AF344" s="36"/>
      <c r="AG344" s="36"/>
      <c r="AH344" s="36"/>
      <c r="AI344" s="36"/>
      <c r="AJ344" s="36"/>
      <c r="AK344" s="36"/>
      <c r="AL344" s="36"/>
      <c r="AM344" s="36"/>
      <c r="AN344" s="36"/>
    </row>
    <row r="345" spans="25:40" x14ac:dyDescent="0.3">
      <c r="Y345" s="36"/>
      <c r="Z345" s="36"/>
      <c r="AA345" s="36"/>
      <c r="AB345" s="36"/>
      <c r="AC345" s="36"/>
      <c r="AD345" s="36"/>
      <c r="AE345" s="36"/>
      <c r="AF345" s="36"/>
      <c r="AG345" s="36"/>
      <c r="AH345" s="36"/>
      <c r="AI345" s="36"/>
      <c r="AJ345" s="36"/>
      <c r="AK345" s="36"/>
      <c r="AL345" s="36"/>
      <c r="AM345" s="36"/>
      <c r="AN345" s="36"/>
    </row>
    <row r="346" spans="25:40" x14ac:dyDescent="0.3">
      <c r="Y346" s="36"/>
      <c r="Z346" s="36"/>
      <c r="AA346" s="36"/>
      <c r="AB346" s="36"/>
      <c r="AC346" s="36"/>
      <c r="AD346" s="36"/>
      <c r="AE346" s="36"/>
      <c r="AF346" s="36"/>
      <c r="AG346" s="36"/>
      <c r="AH346" s="36"/>
      <c r="AI346" s="36"/>
      <c r="AJ346" s="36"/>
      <c r="AK346" s="36"/>
      <c r="AL346" s="36"/>
      <c r="AM346" s="36"/>
      <c r="AN346" s="36"/>
    </row>
    <row r="347" spans="25:40" x14ac:dyDescent="0.3">
      <c r="Y347" s="36"/>
      <c r="Z347" s="36"/>
      <c r="AA347" s="36"/>
      <c r="AB347" s="36"/>
      <c r="AC347" s="36"/>
      <c r="AD347" s="36"/>
      <c r="AE347" s="36"/>
      <c r="AF347" s="36"/>
      <c r="AG347" s="36"/>
      <c r="AH347" s="36"/>
      <c r="AI347" s="36"/>
      <c r="AJ347" s="36"/>
      <c r="AK347" s="36"/>
      <c r="AL347" s="36"/>
      <c r="AM347" s="36"/>
      <c r="AN347" s="36"/>
    </row>
    <row r="348" spans="25:40" x14ac:dyDescent="0.3">
      <c r="Y348" s="36"/>
      <c r="Z348" s="36"/>
      <c r="AA348" s="36"/>
      <c r="AB348" s="36"/>
      <c r="AC348" s="36"/>
      <c r="AD348" s="36"/>
      <c r="AE348" s="36"/>
      <c r="AF348" s="36"/>
      <c r="AG348" s="36"/>
      <c r="AH348" s="36"/>
      <c r="AI348" s="36"/>
      <c r="AJ348" s="36"/>
      <c r="AK348" s="36"/>
      <c r="AL348" s="36"/>
      <c r="AM348" s="36"/>
      <c r="AN348" s="36"/>
    </row>
    <row r="349" spans="25:40" x14ac:dyDescent="0.3">
      <c r="Y349" s="36"/>
      <c r="Z349" s="36"/>
      <c r="AA349" s="36"/>
      <c r="AB349" s="36"/>
      <c r="AC349" s="36"/>
      <c r="AD349" s="36"/>
      <c r="AE349" s="36"/>
      <c r="AF349" s="36"/>
      <c r="AG349" s="36"/>
      <c r="AH349" s="36"/>
      <c r="AI349" s="36"/>
      <c r="AJ349" s="36"/>
      <c r="AK349" s="36"/>
      <c r="AL349" s="36"/>
      <c r="AM349" s="36"/>
      <c r="AN349" s="36"/>
    </row>
    <row r="350" spans="25:40" x14ac:dyDescent="0.3">
      <c r="Y350" s="36"/>
      <c r="Z350" s="36"/>
      <c r="AA350" s="36"/>
      <c r="AB350" s="36"/>
      <c r="AC350" s="36"/>
      <c r="AD350" s="36"/>
      <c r="AE350" s="36"/>
      <c r="AF350" s="36"/>
      <c r="AG350" s="36"/>
      <c r="AH350" s="36"/>
      <c r="AI350" s="36"/>
      <c r="AJ350" s="36"/>
      <c r="AK350" s="36"/>
      <c r="AL350" s="36"/>
      <c r="AM350" s="36"/>
      <c r="AN350" s="36"/>
    </row>
    <row r="351" spans="25:40" x14ac:dyDescent="0.3">
      <c r="Y351" s="36"/>
      <c r="Z351" s="36"/>
      <c r="AA351" s="36"/>
      <c r="AB351" s="36"/>
      <c r="AC351" s="36"/>
      <c r="AD351" s="36"/>
      <c r="AE351" s="36"/>
      <c r="AF351" s="36"/>
      <c r="AG351" s="36"/>
      <c r="AH351" s="36"/>
      <c r="AI351" s="36"/>
      <c r="AJ351" s="36"/>
      <c r="AK351" s="36"/>
      <c r="AL351" s="36"/>
      <c r="AM351" s="36"/>
      <c r="AN351" s="36"/>
    </row>
    <row r="352" spans="25:40" x14ac:dyDescent="0.3">
      <c r="Y352" s="36"/>
      <c r="Z352" s="36"/>
      <c r="AA352" s="36"/>
      <c r="AB352" s="36"/>
      <c r="AC352" s="36"/>
      <c r="AD352" s="36"/>
      <c r="AE352" s="36"/>
      <c r="AF352" s="36"/>
      <c r="AG352" s="36"/>
      <c r="AH352" s="36"/>
      <c r="AI352" s="36"/>
      <c r="AJ352" s="36"/>
      <c r="AK352" s="36"/>
      <c r="AL352" s="36"/>
      <c r="AM352" s="36"/>
      <c r="AN352" s="36"/>
    </row>
    <row r="353" spans="25:40" x14ac:dyDescent="0.3">
      <c r="Y353" s="36"/>
      <c r="Z353" s="36"/>
      <c r="AA353" s="36"/>
      <c r="AB353" s="36"/>
      <c r="AC353" s="36"/>
      <c r="AD353" s="36"/>
      <c r="AE353" s="36"/>
      <c r="AF353" s="36"/>
      <c r="AG353" s="36"/>
      <c r="AH353" s="36"/>
      <c r="AI353" s="36"/>
      <c r="AJ353" s="36"/>
      <c r="AK353" s="36"/>
      <c r="AL353" s="36"/>
      <c r="AM353" s="36"/>
      <c r="AN353" s="36"/>
    </row>
    <row r="354" spans="25:40" x14ac:dyDescent="0.3">
      <c r="Y354" s="36"/>
      <c r="Z354" s="36"/>
      <c r="AA354" s="36"/>
      <c r="AB354" s="36"/>
      <c r="AC354" s="36"/>
      <c r="AD354" s="36"/>
      <c r="AE354" s="36"/>
      <c r="AF354" s="36"/>
      <c r="AG354" s="36"/>
      <c r="AH354" s="36"/>
      <c r="AI354" s="36"/>
      <c r="AJ354" s="36"/>
      <c r="AK354" s="36"/>
      <c r="AL354" s="36"/>
      <c r="AM354" s="36"/>
      <c r="AN354" s="36"/>
    </row>
    <row r="355" spans="25:40" x14ac:dyDescent="0.3">
      <c r="Y355" s="36"/>
      <c r="Z355" s="36"/>
      <c r="AA355" s="36"/>
      <c r="AB355" s="36"/>
      <c r="AC355" s="36"/>
      <c r="AD355" s="36"/>
      <c r="AE355" s="36"/>
      <c r="AF355" s="36"/>
      <c r="AG355" s="36"/>
      <c r="AH355" s="36"/>
      <c r="AI355" s="36"/>
      <c r="AJ355" s="36"/>
      <c r="AK355" s="36"/>
      <c r="AL355" s="36"/>
      <c r="AM355" s="36"/>
      <c r="AN355" s="36"/>
    </row>
    <row r="356" spans="25:40" x14ac:dyDescent="0.3">
      <c r="Y356" s="36"/>
      <c r="Z356" s="36"/>
      <c r="AA356" s="36"/>
      <c r="AB356" s="36"/>
      <c r="AC356" s="36"/>
      <c r="AD356" s="36"/>
      <c r="AE356" s="36"/>
      <c r="AF356" s="36"/>
      <c r="AG356" s="36"/>
      <c r="AH356" s="36"/>
      <c r="AI356" s="36"/>
      <c r="AJ356" s="36"/>
      <c r="AK356" s="36"/>
      <c r="AL356" s="36"/>
      <c r="AM356" s="36"/>
      <c r="AN356" s="36"/>
    </row>
    <row r="357" spans="25:40" x14ac:dyDescent="0.3">
      <c r="Y357" s="36"/>
      <c r="Z357" s="36"/>
      <c r="AA357" s="36"/>
      <c r="AB357" s="36"/>
      <c r="AC357" s="36"/>
      <c r="AD357" s="36"/>
      <c r="AE357" s="36"/>
      <c r="AF357" s="36"/>
      <c r="AG357" s="36"/>
      <c r="AH357" s="36"/>
      <c r="AI357" s="36"/>
      <c r="AJ357" s="36"/>
      <c r="AK357" s="36"/>
      <c r="AL357" s="36"/>
      <c r="AM357" s="36"/>
      <c r="AN357" s="36"/>
    </row>
    <row r="358" spans="25:40" x14ac:dyDescent="0.3">
      <c r="Y358" s="36"/>
      <c r="Z358" s="36"/>
      <c r="AA358" s="36"/>
      <c r="AB358" s="36"/>
      <c r="AC358" s="36"/>
      <c r="AD358" s="36"/>
      <c r="AE358" s="36"/>
      <c r="AF358" s="36"/>
      <c r="AG358" s="36"/>
      <c r="AH358" s="36"/>
      <c r="AI358" s="36"/>
      <c r="AJ358" s="36"/>
      <c r="AK358" s="36"/>
      <c r="AL358" s="36"/>
      <c r="AM358" s="36"/>
      <c r="AN358" s="36"/>
    </row>
    <row r="359" spans="25:40" x14ac:dyDescent="0.3">
      <c r="Y359" s="36"/>
      <c r="Z359" s="36"/>
      <c r="AA359" s="36"/>
      <c r="AB359" s="36"/>
      <c r="AC359" s="36"/>
      <c r="AD359" s="36"/>
      <c r="AE359" s="36"/>
      <c r="AF359" s="36"/>
      <c r="AG359" s="36"/>
      <c r="AH359" s="36"/>
      <c r="AI359" s="36"/>
      <c r="AJ359" s="36"/>
      <c r="AK359" s="36"/>
      <c r="AL359" s="36"/>
      <c r="AM359" s="36"/>
      <c r="AN359" s="36"/>
    </row>
    <row r="360" spans="25:40" x14ac:dyDescent="0.3">
      <c r="Y360" s="36"/>
      <c r="Z360" s="36"/>
      <c r="AA360" s="36"/>
      <c r="AB360" s="36"/>
      <c r="AC360" s="36"/>
      <c r="AD360" s="36"/>
      <c r="AE360" s="36"/>
      <c r="AF360" s="36"/>
      <c r="AG360" s="36"/>
      <c r="AH360" s="36"/>
      <c r="AI360" s="36"/>
      <c r="AJ360" s="36"/>
      <c r="AK360" s="36"/>
      <c r="AL360" s="36"/>
      <c r="AM360" s="36"/>
      <c r="AN360" s="36"/>
    </row>
    <row r="361" spans="25:40" x14ac:dyDescent="0.3">
      <c r="Y361" s="36"/>
      <c r="Z361" s="36"/>
      <c r="AA361" s="36"/>
      <c r="AB361" s="36"/>
      <c r="AC361" s="36"/>
      <c r="AD361" s="36"/>
      <c r="AE361" s="36"/>
      <c r="AF361" s="36"/>
      <c r="AG361" s="36"/>
      <c r="AH361" s="36"/>
      <c r="AI361" s="36"/>
      <c r="AJ361" s="36"/>
      <c r="AK361" s="36"/>
      <c r="AL361" s="36"/>
      <c r="AM361" s="36"/>
      <c r="AN361" s="36"/>
    </row>
    <row r="362" spans="25:40" x14ac:dyDescent="0.3">
      <c r="Y362" s="36"/>
      <c r="Z362" s="36"/>
      <c r="AA362" s="36"/>
      <c r="AB362" s="36"/>
      <c r="AC362" s="36"/>
      <c r="AD362" s="36"/>
      <c r="AE362" s="36"/>
      <c r="AF362" s="36"/>
      <c r="AG362" s="36"/>
      <c r="AH362" s="36"/>
      <c r="AI362" s="36"/>
      <c r="AJ362" s="36"/>
      <c r="AK362" s="36"/>
      <c r="AL362" s="36"/>
      <c r="AM362" s="36"/>
      <c r="AN362" s="36"/>
    </row>
    <row r="363" spans="25:40" x14ac:dyDescent="0.3">
      <c r="Y363" s="36"/>
      <c r="Z363" s="36"/>
      <c r="AA363" s="36"/>
      <c r="AB363" s="36"/>
      <c r="AC363" s="36"/>
      <c r="AD363" s="36"/>
      <c r="AE363" s="36"/>
      <c r="AF363" s="36"/>
      <c r="AG363" s="36"/>
      <c r="AH363" s="36"/>
      <c r="AI363" s="36"/>
      <c r="AJ363" s="36"/>
      <c r="AK363" s="36"/>
      <c r="AL363" s="36"/>
      <c r="AM363" s="36"/>
      <c r="AN363" s="36"/>
    </row>
    <row r="364" spans="25:40" x14ac:dyDescent="0.3">
      <c r="Y364" s="36"/>
      <c r="Z364" s="36"/>
      <c r="AA364" s="36"/>
      <c r="AB364" s="36"/>
      <c r="AC364" s="36"/>
      <c r="AD364" s="36"/>
      <c r="AE364" s="36"/>
      <c r="AF364" s="36"/>
      <c r="AG364" s="36"/>
      <c r="AH364" s="36"/>
      <c r="AI364" s="36"/>
      <c r="AJ364" s="36"/>
      <c r="AK364" s="36"/>
      <c r="AL364" s="36"/>
      <c r="AM364" s="36"/>
      <c r="AN364" s="36"/>
    </row>
    <row r="365" spans="25:40" x14ac:dyDescent="0.3">
      <c r="Y365" s="36"/>
      <c r="Z365" s="36"/>
      <c r="AA365" s="36"/>
      <c r="AB365" s="36"/>
      <c r="AC365" s="36"/>
      <c r="AD365" s="36"/>
      <c r="AE365" s="36"/>
      <c r="AF365" s="36"/>
      <c r="AG365" s="36"/>
      <c r="AH365" s="36"/>
      <c r="AI365" s="36"/>
      <c r="AJ365" s="36"/>
      <c r="AK365" s="36"/>
      <c r="AL365" s="36"/>
      <c r="AM365" s="36"/>
      <c r="AN365" s="36"/>
    </row>
    <row r="366" spans="25:40" x14ac:dyDescent="0.3">
      <c r="Y366" s="36"/>
      <c r="Z366" s="36"/>
      <c r="AA366" s="36"/>
      <c r="AB366" s="36"/>
      <c r="AC366" s="36"/>
      <c r="AD366" s="36"/>
      <c r="AE366" s="36"/>
      <c r="AF366" s="36"/>
      <c r="AG366" s="36"/>
      <c r="AH366" s="36"/>
      <c r="AI366" s="36"/>
      <c r="AJ366" s="36"/>
      <c r="AK366" s="36"/>
      <c r="AL366" s="36"/>
      <c r="AM366" s="36"/>
      <c r="AN366" s="36"/>
    </row>
    <row r="367" spans="25:40" x14ac:dyDescent="0.3">
      <c r="Y367" s="36"/>
      <c r="Z367" s="36"/>
      <c r="AA367" s="36"/>
      <c r="AB367" s="36"/>
      <c r="AC367" s="36"/>
      <c r="AD367" s="36"/>
      <c r="AE367" s="36"/>
      <c r="AF367" s="36"/>
      <c r="AG367" s="36"/>
      <c r="AH367" s="36"/>
      <c r="AI367" s="36"/>
      <c r="AJ367" s="36"/>
      <c r="AK367" s="36"/>
      <c r="AL367" s="36"/>
      <c r="AM367" s="36"/>
      <c r="AN367" s="36"/>
    </row>
    <row r="368" spans="25:40" x14ac:dyDescent="0.3">
      <c r="Y368" s="36"/>
      <c r="Z368" s="36"/>
      <c r="AA368" s="36"/>
      <c r="AB368" s="36"/>
      <c r="AC368" s="36"/>
      <c r="AD368" s="36"/>
      <c r="AE368" s="36"/>
      <c r="AF368" s="36"/>
      <c r="AG368" s="36"/>
      <c r="AH368" s="36"/>
      <c r="AI368" s="36"/>
      <c r="AJ368" s="36"/>
      <c r="AK368" s="36"/>
      <c r="AL368" s="36"/>
      <c r="AM368" s="36"/>
      <c r="AN368" s="36"/>
    </row>
    <row r="369" spans="25:40" x14ac:dyDescent="0.3">
      <c r="Y369" s="36"/>
      <c r="Z369" s="36"/>
      <c r="AA369" s="36"/>
      <c r="AB369" s="36"/>
      <c r="AC369" s="36"/>
      <c r="AD369" s="36"/>
      <c r="AE369" s="36"/>
      <c r="AF369" s="36"/>
      <c r="AG369" s="36"/>
      <c r="AH369" s="36"/>
      <c r="AI369" s="36"/>
      <c r="AJ369" s="36"/>
      <c r="AK369" s="36"/>
      <c r="AL369" s="36"/>
      <c r="AM369" s="36"/>
      <c r="AN369" s="36"/>
    </row>
    <row r="370" spans="25:40" x14ac:dyDescent="0.3">
      <c r="Y370" s="36"/>
      <c r="Z370" s="36"/>
      <c r="AA370" s="36"/>
      <c r="AB370" s="36"/>
      <c r="AC370" s="36"/>
      <c r="AD370" s="36"/>
      <c r="AE370" s="36"/>
      <c r="AF370" s="36"/>
      <c r="AG370" s="36"/>
      <c r="AH370" s="36"/>
      <c r="AI370" s="36"/>
      <c r="AJ370" s="36"/>
      <c r="AK370" s="36"/>
      <c r="AL370" s="36"/>
      <c r="AM370" s="36"/>
      <c r="AN370" s="36"/>
    </row>
    <row r="371" spans="25:40" x14ac:dyDescent="0.3">
      <c r="Y371" s="36"/>
      <c r="Z371" s="36"/>
      <c r="AA371" s="36"/>
      <c r="AB371" s="36"/>
      <c r="AC371" s="36"/>
      <c r="AD371" s="36"/>
      <c r="AE371" s="36"/>
      <c r="AF371" s="36"/>
      <c r="AG371" s="36"/>
      <c r="AH371" s="36"/>
      <c r="AI371" s="36"/>
      <c r="AJ371" s="36"/>
      <c r="AK371" s="36"/>
      <c r="AL371" s="36"/>
      <c r="AM371" s="36"/>
      <c r="AN371" s="36"/>
    </row>
    <row r="372" spans="25:40" x14ac:dyDescent="0.3">
      <c r="Y372" s="36"/>
      <c r="Z372" s="36"/>
      <c r="AA372" s="36"/>
      <c r="AB372" s="36"/>
      <c r="AC372" s="36"/>
      <c r="AD372" s="36"/>
      <c r="AE372" s="36"/>
      <c r="AF372" s="36"/>
      <c r="AG372" s="36"/>
      <c r="AH372" s="36"/>
      <c r="AI372" s="36"/>
      <c r="AJ372" s="36"/>
      <c r="AK372" s="36"/>
      <c r="AL372" s="36"/>
      <c r="AM372" s="36"/>
      <c r="AN372" s="36"/>
    </row>
    <row r="373" spans="25:40" x14ac:dyDescent="0.3">
      <c r="Y373" s="36"/>
      <c r="Z373" s="36"/>
      <c r="AA373" s="36"/>
      <c r="AB373" s="36"/>
      <c r="AC373" s="36"/>
      <c r="AD373" s="36"/>
      <c r="AE373" s="36"/>
      <c r="AF373" s="36"/>
      <c r="AG373" s="36"/>
      <c r="AH373" s="36"/>
      <c r="AI373" s="36"/>
      <c r="AJ373" s="36"/>
      <c r="AK373" s="36"/>
      <c r="AL373" s="36"/>
      <c r="AM373" s="36"/>
      <c r="AN373" s="36"/>
    </row>
    <row r="374" spans="25:40" x14ac:dyDescent="0.3">
      <c r="Y374" s="36"/>
      <c r="Z374" s="36"/>
      <c r="AA374" s="36"/>
      <c r="AB374" s="36"/>
      <c r="AC374" s="36"/>
      <c r="AD374" s="36"/>
      <c r="AE374" s="36"/>
      <c r="AF374" s="36"/>
      <c r="AG374" s="36"/>
      <c r="AH374" s="36"/>
      <c r="AI374" s="36"/>
      <c r="AJ374" s="36"/>
      <c r="AK374" s="36"/>
      <c r="AL374" s="36"/>
      <c r="AM374" s="36"/>
      <c r="AN374" s="36"/>
    </row>
    <row r="375" spans="25:40" x14ac:dyDescent="0.3">
      <c r="Y375" s="36"/>
      <c r="Z375" s="36"/>
      <c r="AA375" s="36"/>
      <c r="AB375" s="36"/>
      <c r="AC375" s="36"/>
      <c r="AD375" s="36"/>
      <c r="AE375" s="36"/>
      <c r="AF375" s="36"/>
      <c r="AG375" s="36"/>
      <c r="AH375" s="36"/>
      <c r="AI375" s="36"/>
      <c r="AJ375" s="36"/>
      <c r="AK375" s="36"/>
      <c r="AL375" s="36"/>
      <c r="AM375" s="36"/>
      <c r="AN375" s="36"/>
    </row>
    <row r="376" spans="25:40" x14ac:dyDescent="0.3">
      <c r="Y376" s="36"/>
      <c r="Z376" s="36"/>
      <c r="AA376" s="36"/>
      <c r="AB376" s="36"/>
      <c r="AC376" s="36"/>
      <c r="AD376" s="36"/>
      <c r="AE376" s="36"/>
      <c r="AF376" s="36"/>
      <c r="AG376" s="36"/>
      <c r="AH376" s="36"/>
      <c r="AI376" s="36"/>
      <c r="AJ376" s="36"/>
      <c r="AK376" s="36"/>
      <c r="AL376" s="36"/>
      <c r="AM376" s="36"/>
      <c r="AN376" s="36"/>
    </row>
    <row r="377" spans="25:40" x14ac:dyDescent="0.3">
      <c r="Y377" s="36"/>
      <c r="Z377" s="36"/>
      <c r="AA377" s="36"/>
      <c r="AB377" s="36"/>
      <c r="AC377" s="36"/>
      <c r="AD377" s="36"/>
      <c r="AE377" s="36"/>
      <c r="AF377" s="36"/>
      <c r="AG377" s="36"/>
      <c r="AH377" s="36"/>
      <c r="AI377" s="36"/>
      <c r="AJ377" s="36"/>
      <c r="AK377" s="36"/>
      <c r="AL377" s="36"/>
      <c r="AM377" s="36"/>
      <c r="AN377" s="36"/>
    </row>
    <row r="378" spans="25:40" x14ac:dyDescent="0.3">
      <c r="Y378" s="36"/>
      <c r="Z378" s="36"/>
      <c r="AA378" s="36"/>
      <c r="AB378" s="36"/>
      <c r="AC378" s="36"/>
      <c r="AD378" s="36"/>
      <c r="AE378" s="36"/>
      <c r="AF378" s="36"/>
      <c r="AG378" s="36"/>
      <c r="AH378" s="36"/>
      <c r="AI378" s="36"/>
      <c r="AJ378" s="36"/>
      <c r="AK378" s="36"/>
      <c r="AL378" s="36"/>
      <c r="AM378" s="36"/>
      <c r="AN378" s="36"/>
    </row>
    <row r="379" spans="25:40" x14ac:dyDescent="0.3">
      <c r="Y379" s="36"/>
      <c r="Z379" s="36"/>
      <c r="AA379" s="36"/>
      <c r="AB379" s="36"/>
      <c r="AC379" s="36"/>
      <c r="AD379" s="36"/>
      <c r="AE379" s="36"/>
      <c r="AF379" s="36"/>
      <c r="AG379" s="36"/>
      <c r="AH379" s="36"/>
      <c r="AI379" s="36"/>
      <c r="AJ379" s="36"/>
      <c r="AK379" s="36"/>
      <c r="AL379" s="36"/>
      <c r="AM379" s="36"/>
      <c r="AN379" s="36"/>
    </row>
    <row r="380" spans="25:40" x14ac:dyDescent="0.3">
      <c r="Y380" s="36"/>
      <c r="Z380" s="36"/>
      <c r="AA380" s="36"/>
      <c r="AB380" s="36"/>
      <c r="AC380" s="36"/>
      <c r="AD380" s="36"/>
      <c r="AE380" s="36"/>
      <c r="AF380" s="36"/>
      <c r="AG380" s="36"/>
      <c r="AH380" s="36"/>
      <c r="AI380" s="36"/>
      <c r="AJ380" s="36"/>
      <c r="AK380" s="36"/>
      <c r="AL380" s="36"/>
      <c r="AM380" s="36"/>
      <c r="AN380" s="36"/>
    </row>
    <row r="381" spans="25:40" x14ac:dyDescent="0.3">
      <c r="Y381" s="36"/>
      <c r="Z381" s="36"/>
      <c r="AA381" s="36"/>
      <c r="AB381" s="36"/>
      <c r="AC381" s="36"/>
      <c r="AD381" s="36"/>
      <c r="AE381" s="36"/>
      <c r="AF381" s="36"/>
      <c r="AG381" s="36"/>
      <c r="AH381" s="36"/>
      <c r="AI381" s="36"/>
      <c r="AJ381" s="36"/>
      <c r="AK381" s="36"/>
      <c r="AL381" s="36"/>
      <c r="AM381" s="36"/>
      <c r="AN381" s="36"/>
    </row>
    <row r="382" spans="25:40" x14ac:dyDescent="0.3">
      <c r="Y382" s="36"/>
      <c r="Z382" s="36"/>
      <c r="AA382" s="36"/>
      <c r="AB382" s="36"/>
      <c r="AC382" s="36"/>
      <c r="AD382" s="36"/>
      <c r="AE382" s="36"/>
      <c r="AF382" s="36"/>
      <c r="AG382" s="36"/>
      <c r="AH382" s="36"/>
      <c r="AI382" s="36"/>
      <c r="AJ382" s="36"/>
      <c r="AK382" s="36"/>
      <c r="AL382" s="36"/>
      <c r="AM382" s="36"/>
      <c r="AN382" s="36"/>
    </row>
    <row r="383" spans="25:40" x14ac:dyDescent="0.3">
      <c r="Y383" s="36"/>
      <c r="Z383" s="36"/>
      <c r="AA383" s="36"/>
      <c r="AB383" s="36"/>
      <c r="AC383" s="36"/>
      <c r="AD383" s="36"/>
      <c r="AE383" s="36"/>
      <c r="AF383" s="36"/>
      <c r="AG383" s="36"/>
      <c r="AH383" s="36"/>
      <c r="AI383" s="36"/>
      <c r="AJ383" s="36"/>
      <c r="AK383" s="36"/>
      <c r="AL383" s="36"/>
      <c r="AM383" s="36"/>
      <c r="AN383" s="36"/>
    </row>
    <row r="384" spans="25:40" x14ac:dyDescent="0.3">
      <c r="Y384" s="36"/>
      <c r="Z384" s="36"/>
      <c r="AA384" s="36"/>
      <c r="AB384" s="36"/>
      <c r="AC384" s="36"/>
      <c r="AD384" s="36"/>
      <c r="AE384" s="36"/>
      <c r="AF384" s="36"/>
      <c r="AG384" s="36"/>
      <c r="AH384" s="36"/>
      <c r="AI384" s="36"/>
      <c r="AJ384" s="36"/>
      <c r="AK384" s="36"/>
      <c r="AL384" s="36"/>
      <c r="AM384" s="36"/>
      <c r="AN384" s="36"/>
    </row>
    <row r="385" spans="25:40" x14ac:dyDescent="0.3">
      <c r="Y385" s="36"/>
      <c r="Z385" s="36"/>
      <c r="AA385" s="36"/>
      <c r="AB385" s="36"/>
      <c r="AC385" s="36"/>
      <c r="AD385" s="36"/>
      <c r="AE385" s="36"/>
      <c r="AF385" s="36"/>
      <c r="AG385" s="36"/>
      <c r="AH385" s="36"/>
      <c r="AI385" s="36"/>
      <c r="AJ385" s="36"/>
      <c r="AK385" s="36"/>
      <c r="AL385" s="36"/>
      <c r="AM385" s="36"/>
      <c r="AN385" s="36"/>
    </row>
    <row r="386" spans="25:40" x14ac:dyDescent="0.3">
      <c r="Y386" s="36"/>
      <c r="Z386" s="36"/>
      <c r="AA386" s="36"/>
      <c r="AB386" s="36"/>
      <c r="AC386" s="36"/>
      <c r="AD386" s="36"/>
      <c r="AE386" s="36"/>
      <c r="AF386" s="36"/>
      <c r="AG386" s="36"/>
      <c r="AH386" s="36"/>
      <c r="AI386" s="36"/>
      <c r="AJ386" s="36"/>
      <c r="AK386" s="36"/>
      <c r="AL386" s="36"/>
      <c r="AM386" s="36"/>
      <c r="AN386" s="36"/>
    </row>
    <row r="387" spans="25:40" x14ac:dyDescent="0.3">
      <c r="Y387" s="36"/>
      <c r="Z387" s="36"/>
      <c r="AA387" s="36"/>
      <c r="AB387" s="36"/>
      <c r="AC387" s="36"/>
      <c r="AD387" s="36"/>
      <c r="AE387" s="36"/>
      <c r="AF387" s="36"/>
      <c r="AG387" s="36"/>
      <c r="AH387" s="36"/>
      <c r="AI387" s="36"/>
      <c r="AJ387" s="36"/>
      <c r="AK387" s="36"/>
      <c r="AL387" s="36"/>
      <c r="AM387" s="36"/>
      <c r="AN387" s="36"/>
    </row>
    <row r="388" spans="25:40" x14ac:dyDescent="0.3">
      <c r="Y388" s="36"/>
      <c r="Z388" s="36"/>
      <c r="AA388" s="36"/>
      <c r="AB388" s="36"/>
      <c r="AC388" s="36"/>
      <c r="AD388" s="36"/>
      <c r="AE388" s="36"/>
      <c r="AF388" s="36"/>
      <c r="AG388" s="36"/>
      <c r="AH388" s="36"/>
      <c r="AI388" s="36"/>
      <c r="AJ388" s="36"/>
      <c r="AK388" s="36"/>
      <c r="AL388" s="36"/>
      <c r="AM388" s="36"/>
      <c r="AN388" s="36"/>
    </row>
    <row r="389" spans="25:40" x14ac:dyDescent="0.3">
      <c r="Y389" s="36"/>
      <c r="Z389" s="36"/>
      <c r="AA389" s="36"/>
      <c r="AB389" s="36"/>
      <c r="AC389" s="36"/>
      <c r="AD389" s="36"/>
      <c r="AE389" s="36"/>
      <c r="AF389" s="36"/>
      <c r="AG389" s="36"/>
      <c r="AH389" s="36"/>
      <c r="AI389" s="36"/>
      <c r="AJ389" s="36"/>
      <c r="AK389" s="36"/>
      <c r="AL389" s="36"/>
      <c r="AM389" s="36"/>
      <c r="AN389" s="36"/>
    </row>
    <row r="390" spans="25:40" x14ac:dyDescent="0.3">
      <c r="Y390" s="36"/>
      <c r="Z390" s="36"/>
      <c r="AA390" s="36"/>
      <c r="AB390" s="36"/>
      <c r="AC390" s="36"/>
      <c r="AD390" s="36"/>
      <c r="AE390" s="36"/>
      <c r="AF390" s="36"/>
      <c r="AG390" s="36"/>
      <c r="AH390" s="36"/>
      <c r="AI390" s="36"/>
      <c r="AJ390" s="36"/>
      <c r="AK390" s="36"/>
      <c r="AL390" s="36"/>
      <c r="AM390" s="36"/>
      <c r="AN390" s="36"/>
    </row>
    <row r="391" spans="25:40" x14ac:dyDescent="0.3">
      <c r="Y391" s="36"/>
      <c r="Z391" s="36"/>
      <c r="AA391" s="36"/>
      <c r="AB391" s="36"/>
      <c r="AC391" s="36"/>
      <c r="AD391" s="36"/>
      <c r="AE391" s="36"/>
      <c r="AF391" s="36"/>
      <c r="AG391" s="36"/>
      <c r="AH391" s="36"/>
      <c r="AI391" s="36"/>
      <c r="AJ391" s="36"/>
      <c r="AK391" s="36"/>
      <c r="AL391" s="36"/>
      <c r="AM391" s="36"/>
      <c r="AN391" s="36"/>
    </row>
    <row r="392" spans="25:40" x14ac:dyDescent="0.3">
      <c r="Y392" s="36"/>
      <c r="Z392" s="36"/>
      <c r="AA392" s="36"/>
      <c r="AB392" s="36"/>
      <c r="AC392" s="36"/>
      <c r="AD392" s="36"/>
      <c r="AE392" s="36"/>
      <c r="AF392" s="36"/>
      <c r="AG392" s="36"/>
      <c r="AH392" s="36"/>
      <c r="AI392" s="36"/>
      <c r="AJ392" s="36"/>
      <c r="AK392" s="36"/>
      <c r="AL392" s="36"/>
      <c r="AM392" s="36"/>
      <c r="AN392" s="36"/>
    </row>
    <row r="393" spans="25:40" x14ac:dyDescent="0.3">
      <c r="Y393" s="36"/>
      <c r="Z393" s="36"/>
      <c r="AA393" s="36"/>
      <c r="AB393" s="36"/>
      <c r="AC393" s="36"/>
      <c r="AD393" s="36"/>
      <c r="AE393" s="36"/>
      <c r="AF393" s="36"/>
      <c r="AG393" s="36"/>
      <c r="AH393" s="36"/>
      <c r="AI393" s="36"/>
      <c r="AJ393" s="36"/>
      <c r="AK393" s="36"/>
      <c r="AL393" s="36"/>
      <c r="AM393" s="36"/>
      <c r="AN393" s="36"/>
    </row>
    <row r="394" spans="25:40" x14ac:dyDescent="0.3">
      <c r="Y394" s="36"/>
      <c r="Z394" s="36"/>
      <c r="AA394" s="36"/>
      <c r="AB394" s="36"/>
      <c r="AC394" s="36"/>
      <c r="AD394" s="36"/>
      <c r="AE394" s="36"/>
      <c r="AF394" s="36"/>
      <c r="AG394" s="36"/>
      <c r="AH394" s="36"/>
      <c r="AI394" s="36"/>
      <c r="AJ394" s="36"/>
      <c r="AK394" s="36"/>
      <c r="AL394" s="36"/>
      <c r="AM394" s="36"/>
      <c r="AN394" s="36"/>
    </row>
    <row r="395" spans="25:40" x14ac:dyDescent="0.3">
      <c r="Y395" s="36"/>
      <c r="Z395" s="36"/>
      <c r="AA395" s="36"/>
      <c r="AB395" s="36"/>
      <c r="AC395" s="36"/>
      <c r="AD395" s="36"/>
      <c r="AE395" s="36"/>
      <c r="AF395" s="36"/>
      <c r="AG395" s="36"/>
      <c r="AH395" s="36"/>
      <c r="AI395" s="36"/>
      <c r="AJ395" s="36"/>
      <c r="AK395" s="36"/>
      <c r="AL395" s="36"/>
      <c r="AM395" s="36"/>
      <c r="AN395" s="36"/>
    </row>
    <row r="396" spans="25:40" x14ac:dyDescent="0.3">
      <c r="Y396" s="36"/>
      <c r="Z396" s="36"/>
      <c r="AA396" s="36"/>
      <c r="AB396" s="36"/>
      <c r="AC396" s="36"/>
      <c r="AD396" s="36"/>
      <c r="AE396" s="36"/>
      <c r="AF396" s="36"/>
      <c r="AG396" s="36"/>
      <c r="AH396" s="36"/>
      <c r="AI396" s="36"/>
      <c r="AJ396" s="36"/>
      <c r="AK396" s="36"/>
      <c r="AL396" s="36"/>
      <c r="AM396" s="36"/>
      <c r="AN396" s="36"/>
    </row>
    <row r="397" spans="25:40" x14ac:dyDescent="0.3">
      <c r="Y397" s="36"/>
      <c r="Z397" s="36"/>
      <c r="AA397" s="36"/>
      <c r="AB397" s="36"/>
      <c r="AC397" s="36"/>
      <c r="AD397" s="36"/>
      <c r="AE397" s="36"/>
      <c r="AF397" s="36"/>
      <c r="AG397" s="36"/>
      <c r="AH397" s="36"/>
      <c r="AI397" s="36"/>
      <c r="AJ397" s="36"/>
      <c r="AK397" s="36"/>
      <c r="AL397" s="36"/>
      <c r="AM397" s="36"/>
      <c r="AN397" s="36"/>
    </row>
    <row r="398" spans="25:40" x14ac:dyDescent="0.3">
      <c r="Y398" s="36"/>
      <c r="Z398" s="36"/>
      <c r="AA398" s="36"/>
      <c r="AB398" s="36"/>
      <c r="AC398" s="36"/>
      <c r="AD398" s="36"/>
      <c r="AE398" s="36"/>
      <c r="AF398" s="36"/>
      <c r="AG398" s="36"/>
      <c r="AH398" s="36"/>
      <c r="AI398" s="36"/>
      <c r="AJ398" s="36"/>
      <c r="AK398" s="36"/>
      <c r="AL398" s="36"/>
      <c r="AM398" s="36"/>
      <c r="AN398" s="36"/>
    </row>
    <row r="399" spans="25:40" x14ac:dyDescent="0.3">
      <c r="Y399" s="36"/>
      <c r="Z399" s="36"/>
      <c r="AA399" s="36"/>
      <c r="AB399" s="36"/>
      <c r="AC399" s="36"/>
      <c r="AD399" s="36"/>
      <c r="AE399" s="36"/>
      <c r="AF399" s="36"/>
      <c r="AG399" s="36"/>
      <c r="AH399" s="36"/>
      <c r="AI399" s="36"/>
      <c r="AJ399" s="36"/>
      <c r="AK399" s="36"/>
      <c r="AL399" s="36"/>
      <c r="AM399" s="36"/>
      <c r="AN399" s="36"/>
    </row>
    <row r="400" spans="25:40" x14ac:dyDescent="0.3">
      <c r="Y400" s="36"/>
      <c r="Z400" s="36"/>
      <c r="AA400" s="36"/>
      <c r="AB400" s="36"/>
      <c r="AC400" s="36"/>
      <c r="AD400" s="36"/>
      <c r="AE400" s="36"/>
      <c r="AF400" s="36"/>
      <c r="AG400" s="36"/>
      <c r="AH400" s="36"/>
      <c r="AI400" s="36"/>
      <c r="AJ400" s="36"/>
      <c r="AK400" s="36"/>
      <c r="AL400" s="36"/>
      <c r="AM400" s="36"/>
      <c r="AN400" s="36"/>
    </row>
    <row r="401" spans="25:40" x14ac:dyDescent="0.3">
      <c r="Y401" s="36"/>
      <c r="Z401" s="36"/>
      <c r="AA401" s="36"/>
      <c r="AB401" s="36"/>
      <c r="AC401" s="36"/>
      <c r="AD401" s="36"/>
      <c r="AE401" s="36"/>
      <c r="AF401" s="36"/>
      <c r="AG401" s="36"/>
      <c r="AH401" s="36"/>
      <c r="AI401" s="36"/>
      <c r="AJ401" s="36"/>
      <c r="AK401" s="36"/>
      <c r="AL401" s="36"/>
      <c r="AM401" s="36"/>
      <c r="AN401" s="36"/>
    </row>
    <row r="402" spans="25:40" x14ac:dyDescent="0.3">
      <c r="Y402" s="36"/>
      <c r="Z402" s="36"/>
      <c r="AA402" s="36"/>
      <c r="AB402" s="36"/>
      <c r="AC402" s="36"/>
      <c r="AD402" s="36"/>
      <c r="AE402" s="36"/>
      <c r="AF402" s="36"/>
      <c r="AG402" s="36"/>
      <c r="AH402" s="36"/>
      <c r="AI402" s="36"/>
      <c r="AJ402" s="36"/>
      <c r="AK402" s="36"/>
      <c r="AL402" s="36"/>
      <c r="AM402" s="36"/>
      <c r="AN402" s="36"/>
    </row>
    <row r="403" spans="25:40" x14ac:dyDescent="0.3">
      <c r="Y403" s="36"/>
      <c r="Z403" s="36"/>
      <c r="AA403" s="36"/>
      <c r="AB403" s="36"/>
      <c r="AC403" s="36"/>
      <c r="AD403" s="36"/>
      <c r="AE403" s="36"/>
      <c r="AF403" s="36"/>
      <c r="AG403" s="36"/>
      <c r="AH403" s="36"/>
      <c r="AI403" s="36"/>
      <c r="AJ403" s="36"/>
      <c r="AK403" s="36"/>
      <c r="AL403" s="36"/>
      <c r="AM403" s="36"/>
      <c r="AN403" s="36"/>
    </row>
    <row r="404" spans="25:40" x14ac:dyDescent="0.3">
      <c r="Y404" s="36"/>
      <c r="Z404" s="36"/>
      <c r="AA404" s="36"/>
      <c r="AB404" s="36"/>
      <c r="AC404" s="36"/>
      <c r="AD404" s="36"/>
      <c r="AE404" s="36"/>
      <c r="AF404" s="36"/>
      <c r="AG404" s="36"/>
      <c r="AH404" s="36"/>
      <c r="AI404" s="36"/>
      <c r="AJ404" s="36"/>
      <c r="AK404" s="36"/>
      <c r="AL404" s="36"/>
      <c r="AM404" s="36"/>
      <c r="AN404" s="36"/>
    </row>
    <row r="405" spans="25:40" x14ac:dyDescent="0.3">
      <c r="Y405" s="36"/>
      <c r="Z405" s="36"/>
      <c r="AA405" s="36"/>
      <c r="AB405" s="36"/>
      <c r="AC405" s="36"/>
      <c r="AD405" s="36"/>
      <c r="AE405" s="36"/>
      <c r="AF405" s="36"/>
      <c r="AG405" s="36"/>
      <c r="AH405" s="36"/>
      <c r="AI405" s="36"/>
      <c r="AJ405" s="36"/>
      <c r="AK405" s="36"/>
      <c r="AL405" s="36"/>
      <c r="AM405" s="36"/>
      <c r="AN405" s="36"/>
    </row>
    <row r="406" spans="25:40" x14ac:dyDescent="0.3">
      <c r="Y406" s="36"/>
      <c r="Z406" s="36"/>
      <c r="AA406" s="36"/>
      <c r="AB406" s="36"/>
      <c r="AC406" s="36"/>
      <c r="AD406" s="36"/>
      <c r="AE406" s="36"/>
      <c r="AF406" s="36"/>
      <c r="AG406" s="36"/>
      <c r="AH406" s="36"/>
      <c r="AI406" s="36"/>
      <c r="AJ406" s="36"/>
      <c r="AK406" s="36"/>
      <c r="AL406" s="36"/>
      <c r="AM406" s="36"/>
      <c r="AN406" s="36"/>
    </row>
    <row r="407" spans="25:40" x14ac:dyDescent="0.3">
      <c r="Y407" s="36"/>
      <c r="Z407" s="36"/>
      <c r="AA407" s="36"/>
      <c r="AB407" s="36"/>
      <c r="AC407" s="36"/>
      <c r="AD407" s="36"/>
      <c r="AE407" s="36"/>
      <c r="AF407" s="36"/>
      <c r="AG407" s="36"/>
      <c r="AH407" s="36"/>
      <c r="AI407" s="36"/>
      <c r="AJ407" s="36"/>
      <c r="AK407" s="36"/>
      <c r="AL407" s="36"/>
      <c r="AM407" s="36"/>
      <c r="AN407" s="36"/>
    </row>
    <row r="408" spans="25:40" x14ac:dyDescent="0.3">
      <c r="Y408" s="36"/>
      <c r="Z408" s="36"/>
      <c r="AA408" s="36"/>
      <c r="AB408" s="36"/>
      <c r="AC408" s="36"/>
      <c r="AD408" s="36"/>
      <c r="AE408" s="36"/>
      <c r="AF408" s="36"/>
      <c r="AG408" s="36"/>
      <c r="AH408" s="36"/>
      <c r="AI408" s="36"/>
      <c r="AJ408" s="36"/>
      <c r="AK408" s="36"/>
      <c r="AL408" s="36"/>
      <c r="AM408" s="36"/>
      <c r="AN408" s="36"/>
    </row>
    <row r="409" spans="25:40" x14ac:dyDescent="0.3">
      <c r="Y409" s="36"/>
      <c r="Z409" s="36"/>
      <c r="AA409" s="36"/>
      <c r="AB409" s="36"/>
      <c r="AC409" s="36"/>
      <c r="AD409" s="36"/>
      <c r="AE409" s="36"/>
      <c r="AF409" s="36"/>
      <c r="AG409" s="36"/>
      <c r="AH409" s="36"/>
      <c r="AI409" s="36"/>
      <c r="AJ409" s="36"/>
      <c r="AK409" s="36"/>
      <c r="AL409" s="36"/>
      <c r="AM409" s="36"/>
      <c r="AN409" s="36"/>
    </row>
    <row r="410" spans="25:40" x14ac:dyDescent="0.3">
      <c r="Y410" s="36"/>
      <c r="Z410" s="36"/>
      <c r="AA410" s="36"/>
      <c r="AB410" s="36"/>
      <c r="AC410" s="36"/>
      <c r="AD410" s="36"/>
      <c r="AE410" s="36"/>
      <c r="AF410" s="36"/>
      <c r="AG410" s="36"/>
      <c r="AH410" s="36"/>
      <c r="AI410" s="36"/>
      <c r="AJ410" s="36"/>
      <c r="AK410" s="36"/>
      <c r="AL410" s="36"/>
      <c r="AM410" s="36"/>
      <c r="AN410" s="36"/>
    </row>
    <row r="411" spans="25:40" x14ac:dyDescent="0.3">
      <c r="Y411" s="36"/>
      <c r="Z411" s="36"/>
      <c r="AA411" s="36"/>
      <c r="AB411" s="36"/>
      <c r="AC411" s="36"/>
      <c r="AD411" s="36"/>
      <c r="AE411" s="36"/>
      <c r="AF411" s="36"/>
      <c r="AG411" s="36"/>
      <c r="AH411" s="36"/>
      <c r="AI411" s="36"/>
      <c r="AJ411" s="36"/>
      <c r="AK411" s="36"/>
      <c r="AL411" s="36"/>
      <c r="AM411" s="36"/>
      <c r="AN411" s="36"/>
    </row>
    <row r="412" spans="25:40" x14ac:dyDescent="0.3">
      <c r="Y412" s="36"/>
      <c r="Z412" s="36"/>
      <c r="AA412" s="36"/>
      <c r="AB412" s="36"/>
      <c r="AC412" s="36"/>
      <c r="AD412" s="36"/>
      <c r="AE412" s="36"/>
      <c r="AF412" s="36"/>
      <c r="AG412" s="36"/>
      <c r="AH412" s="36"/>
      <c r="AI412" s="36"/>
      <c r="AJ412" s="36"/>
      <c r="AK412" s="36"/>
      <c r="AL412" s="36"/>
      <c r="AM412" s="36"/>
      <c r="AN412" s="36"/>
    </row>
    <row r="413" spans="25:40" x14ac:dyDescent="0.3">
      <c r="Y413" s="36"/>
      <c r="Z413" s="36"/>
      <c r="AA413" s="36"/>
      <c r="AB413" s="36"/>
      <c r="AC413" s="36"/>
      <c r="AD413" s="36"/>
      <c r="AE413" s="36"/>
      <c r="AF413" s="36"/>
      <c r="AG413" s="36"/>
      <c r="AH413" s="36"/>
      <c r="AI413" s="36"/>
      <c r="AJ413" s="36"/>
      <c r="AK413" s="36"/>
      <c r="AL413" s="36"/>
      <c r="AM413" s="36"/>
      <c r="AN413" s="36"/>
    </row>
    <row r="414" spans="25:40" x14ac:dyDescent="0.3">
      <c r="Y414" s="36"/>
      <c r="Z414" s="36"/>
      <c r="AA414" s="36"/>
      <c r="AB414" s="36"/>
      <c r="AC414" s="36"/>
      <c r="AD414" s="36"/>
      <c r="AE414" s="36"/>
      <c r="AF414" s="36"/>
      <c r="AG414" s="36"/>
      <c r="AH414" s="36"/>
      <c r="AI414" s="36"/>
      <c r="AJ414" s="36"/>
      <c r="AK414" s="36"/>
      <c r="AL414" s="36"/>
      <c r="AM414" s="36"/>
      <c r="AN414" s="36"/>
    </row>
    <row r="415" spans="25:40" x14ac:dyDescent="0.3">
      <c r="Y415" s="36"/>
      <c r="Z415" s="36"/>
      <c r="AA415" s="36"/>
      <c r="AB415" s="36"/>
      <c r="AC415" s="36"/>
      <c r="AD415" s="36"/>
      <c r="AE415" s="36"/>
      <c r="AF415" s="36"/>
      <c r="AG415" s="36"/>
      <c r="AH415" s="36"/>
      <c r="AI415" s="36"/>
      <c r="AJ415" s="36"/>
      <c r="AK415" s="36"/>
      <c r="AL415" s="36"/>
      <c r="AM415" s="36"/>
      <c r="AN415" s="36"/>
    </row>
    <row r="416" spans="25:40" x14ac:dyDescent="0.3">
      <c r="Y416" s="36"/>
      <c r="Z416" s="36"/>
      <c r="AA416" s="36"/>
      <c r="AB416" s="36"/>
      <c r="AC416" s="36"/>
      <c r="AD416" s="36"/>
      <c r="AE416" s="36"/>
      <c r="AF416" s="36"/>
      <c r="AG416" s="36"/>
      <c r="AH416" s="36"/>
      <c r="AI416" s="36"/>
      <c r="AJ416" s="36"/>
      <c r="AK416" s="36"/>
      <c r="AL416" s="36"/>
      <c r="AM416" s="36"/>
      <c r="AN416" s="36"/>
    </row>
    <row r="417" spans="25:40" x14ac:dyDescent="0.3">
      <c r="Y417" s="36"/>
      <c r="Z417" s="36"/>
      <c r="AA417" s="36"/>
      <c r="AB417" s="36"/>
      <c r="AC417" s="36"/>
      <c r="AD417" s="36"/>
      <c r="AE417" s="36"/>
      <c r="AF417" s="36"/>
      <c r="AG417" s="36"/>
      <c r="AH417" s="36"/>
      <c r="AI417" s="36"/>
      <c r="AJ417" s="36"/>
      <c r="AK417" s="36"/>
      <c r="AL417" s="36"/>
      <c r="AM417" s="36"/>
      <c r="AN417" s="36"/>
    </row>
    <row r="418" spans="25:40" x14ac:dyDescent="0.3">
      <c r="Y418" s="36"/>
      <c r="Z418" s="36"/>
      <c r="AA418" s="36"/>
      <c r="AB418" s="36"/>
      <c r="AC418" s="36"/>
      <c r="AD418" s="36"/>
      <c r="AE418" s="36"/>
      <c r="AF418" s="36"/>
      <c r="AG418" s="36"/>
      <c r="AH418" s="36"/>
      <c r="AI418" s="36"/>
      <c r="AJ418" s="36"/>
      <c r="AK418" s="36"/>
      <c r="AL418" s="36"/>
      <c r="AM418" s="36"/>
      <c r="AN418" s="36"/>
    </row>
    <row r="419" spans="25:40" x14ac:dyDescent="0.3">
      <c r="Y419" s="36"/>
      <c r="Z419" s="36"/>
      <c r="AA419" s="36"/>
      <c r="AB419" s="36"/>
      <c r="AC419" s="36"/>
      <c r="AD419" s="36"/>
      <c r="AE419" s="36"/>
      <c r="AF419" s="36"/>
      <c r="AG419" s="36"/>
      <c r="AH419" s="36"/>
      <c r="AI419" s="36"/>
      <c r="AJ419" s="36"/>
      <c r="AK419" s="36"/>
      <c r="AL419" s="36"/>
      <c r="AM419" s="36"/>
      <c r="AN419" s="36"/>
    </row>
    <row r="420" spans="25:40" x14ac:dyDescent="0.3">
      <c r="Y420" s="36"/>
      <c r="Z420" s="36"/>
      <c r="AA420" s="36"/>
      <c r="AB420" s="36"/>
      <c r="AC420" s="36"/>
      <c r="AD420" s="36"/>
      <c r="AE420" s="36"/>
      <c r="AF420" s="36"/>
      <c r="AG420" s="36"/>
      <c r="AH420" s="36"/>
      <c r="AI420" s="36"/>
      <c r="AJ420" s="36"/>
      <c r="AK420" s="36"/>
      <c r="AL420" s="36"/>
      <c r="AM420" s="36"/>
      <c r="AN420" s="36"/>
    </row>
    <row r="421" spans="25:40" x14ac:dyDescent="0.3">
      <c r="Y421" s="36"/>
      <c r="Z421" s="36"/>
      <c r="AA421" s="36"/>
      <c r="AB421" s="36"/>
      <c r="AC421" s="36"/>
      <c r="AD421" s="36"/>
      <c r="AE421" s="36"/>
      <c r="AF421" s="36"/>
      <c r="AG421" s="36"/>
      <c r="AH421" s="36"/>
      <c r="AI421" s="36"/>
      <c r="AJ421" s="36"/>
      <c r="AK421" s="36"/>
      <c r="AL421" s="36"/>
      <c r="AM421" s="36"/>
      <c r="AN421" s="36"/>
    </row>
    <row r="422" spans="25:40" x14ac:dyDescent="0.3">
      <c r="Y422" s="36"/>
      <c r="Z422" s="36"/>
      <c r="AA422" s="36"/>
      <c r="AB422" s="36"/>
      <c r="AC422" s="36"/>
      <c r="AD422" s="36"/>
      <c r="AE422" s="36"/>
      <c r="AF422" s="36"/>
      <c r="AG422" s="36"/>
      <c r="AH422" s="36"/>
      <c r="AI422" s="36"/>
      <c r="AJ422" s="36"/>
      <c r="AK422" s="36"/>
      <c r="AL422" s="36"/>
      <c r="AM422" s="36"/>
      <c r="AN422" s="36"/>
    </row>
    <row r="423" spans="25:40" x14ac:dyDescent="0.3">
      <c r="Y423" s="36"/>
      <c r="Z423" s="36"/>
      <c r="AA423" s="36"/>
      <c r="AB423" s="36"/>
      <c r="AC423" s="36"/>
      <c r="AD423" s="36"/>
      <c r="AE423" s="36"/>
      <c r="AF423" s="36"/>
      <c r="AG423" s="36"/>
      <c r="AH423" s="36"/>
      <c r="AI423" s="36"/>
      <c r="AJ423" s="36"/>
      <c r="AK423" s="36"/>
      <c r="AL423" s="36"/>
      <c r="AM423" s="36"/>
      <c r="AN423" s="36"/>
    </row>
    <row r="424" spans="25:40" x14ac:dyDescent="0.3">
      <c r="Y424" s="36"/>
      <c r="Z424" s="36"/>
      <c r="AA424" s="36"/>
      <c r="AB424" s="36"/>
      <c r="AC424" s="36"/>
      <c r="AD424" s="36"/>
      <c r="AE424" s="36"/>
      <c r="AF424" s="36"/>
      <c r="AG424" s="36"/>
      <c r="AH424" s="36"/>
      <c r="AI424" s="36"/>
      <c r="AJ424" s="36"/>
      <c r="AK424" s="36"/>
      <c r="AL424" s="36"/>
      <c r="AM424" s="36"/>
      <c r="AN424" s="36"/>
    </row>
    <row r="425" spans="25:40" x14ac:dyDescent="0.3">
      <c r="Y425" s="36"/>
      <c r="Z425" s="36"/>
      <c r="AA425" s="36"/>
      <c r="AB425" s="36"/>
      <c r="AC425" s="36"/>
      <c r="AD425" s="36"/>
      <c r="AE425" s="36"/>
      <c r="AF425" s="36"/>
      <c r="AG425" s="36"/>
      <c r="AH425" s="36"/>
      <c r="AI425" s="36"/>
      <c r="AJ425" s="36"/>
      <c r="AK425" s="36"/>
      <c r="AL425" s="36"/>
      <c r="AM425" s="36"/>
      <c r="AN425" s="36"/>
    </row>
    <row r="426" spans="25:40" x14ac:dyDescent="0.3">
      <c r="Y426" s="36"/>
      <c r="Z426" s="36"/>
      <c r="AA426" s="36"/>
      <c r="AB426" s="36"/>
      <c r="AC426" s="36"/>
      <c r="AD426" s="36"/>
      <c r="AE426" s="36"/>
      <c r="AF426" s="36"/>
      <c r="AG426" s="36"/>
      <c r="AH426" s="36"/>
      <c r="AI426" s="36"/>
      <c r="AJ426" s="36"/>
      <c r="AK426" s="36"/>
      <c r="AL426" s="36"/>
      <c r="AM426" s="36"/>
      <c r="AN426" s="36"/>
    </row>
    <row r="427" spans="25:40" x14ac:dyDescent="0.3">
      <c r="Y427" s="36"/>
      <c r="Z427" s="36"/>
      <c r="AA427" s="36"/>
      <c r="AB427" s="36"/>
      <c r="AC427" s="36"/>
      <c r="AD427" s="36"/>
      <c r="AE427" s="36"/>
      <c r="AF427" s="36"/>
      <c r="AG427" s="36"/>
      <c r="AH427" s="36"/>
      <c r="AI427" s="36"/>
      <c r="AJ427" s="36"/>
      <c r="AK427" s="36"/>
      <c r="AL427" s="36"/>
      <c r="AM427" s="36"/>
      <c r="AN427" s="36"/>
    </row>
    <row r="428" spans="25:40" x14ac:dyDescent="0.3">
      <c r="Y428" s="36"/>
      <c r="Z428" s="36"/>
      <c r="AA428" s="36"/>
      <c r="AB428" s="36"/>
      <c r="AC428" s="36"/>
      <c r="AD428" s="36"/>
      <c r="AE428" s="36"/>
      <c r="AF428" s="36"/>
      <c r="AG428" s="36"/>
      <c r="AH428" s="36"/>
      <c r="AI428" s="36"/>
      <c r="AJ428" s="36"/>
      <c r="AK428" s="36"/>
      <c r="AL428" s="36"/>
      <c r="AM428" s="36"/>
      <c r="AN428" s="36"/>
    </row>
    <row r="429" spans="25:40" x14ac:dyDescent="0.3">
      <c r="Y429" s="36"/>
      <c r="Z429" s="36"/>
      <c r="AA429" s="36"/>
      <c r="AB429" s="36"/>
      <c r="AC429" s="36"/>
      <c r="AD429" s="36"/>
      <c r="AE429" s="36"/>
      <c r="AF429" s="36"/>
      <c r="AG429" s="36"/>
      <c r="AH429" s="36"/>
      <c r="AI429" s="36"/>
      <c r="AJ429" s="36"/>
      <c r="AK429" s="36"/>
      <c r="AL429" s="36"/>
      <c r="AM429" s="36"/>
      <c r="AN429" s="36"/>
    </row>
    <row r="430" spans="25:40" x14ac:dyDescent="0.3">
      <c r="Y430" s="36"/>
      <c r="Z430" s="36"/>
      <c r="AA430" s="36"/>
      <c r="AB430" s="36"/>
      <c r="AC430" s="36"/>
      <c r="AD430" s="36"/>
      <c r="AE430" s="36"/>
      <c r="AF430" s="36"/>
      <c r="AG430" s="36"/>
      <c r="AH430" s="36"/>
      <c r="AI430" s="36"/>
      <c r="AJ430" s="36"/>
      <c r="AK430" s="36"/>
      <c r="AL430" s="36"/>
      <c r="AM430" s="36"/>
      <c r="AN430" s="36"/>
    </row>
    <row r="431" spans="25:40" x14ac:dyDescent="0.3">
      <c r="Y431" s="36"/>
      <c r="Z431" s="36"/>
      <c r="AA431" s="36"/>
      <c r="AB431" s="36"/>
      <c r="AC431" s="36"/>
      <c r="AD431" s="36"/>
      <c r="AE431" s="36"/>
      <c r="AF431" s="36"/>
      <c r="AG431" s="36"/>
      <c r="AH431" s="36"/>
      <c r="AI431" s="36"/>
      <c r="AJ431" s="36"/>
      <c r="AK431" s="36"/>
      <c r="AL431" s="36"/>
      <c r="AM431" s="36"/>
      <c r="AN431" s="36"/>
    </row>
    <row r="432" spans="25:40" x14ac:dyDescent="0.3">
      <c r="Y432" s="36"/>
      <c r="Z432" s="36"/>
      <c r="AA432" s="36"/>
      <c r="AB432" s="36"/>
      <c r="AC432" s="36"/>
      <c r="AD432" s="36"/>
      <c r="AE432" s="36"/>
      <c r="AF432" s="36"/>
      <c r="AG432" s="36"/>
      <c r="AH432" s="36"/>
      <c r="AI432" s="36"/>
      <c r="AJ432" s="36"/>
      <c r="AK432" s="36"/>
      <c r="AL432" s="36"/>
      <c r="AM432" s="36"/>
      <c r="AN432" s="36"/>
    </row>
    <row r="433" spans="25:40" x14ac:dyDescent="0.3">
      <c r="Y433" s="36"/>
      <c r="Z433" s="36"/>
      <c r="AA433" s="36"/>
      <c r="AB433" s="36"/>
      <c r="AC433" s="36"/>
      <c r="AD433" s="36"/>
      <c r="AE433" s="36"/>
      <c r="AF433" s="36"/>
      <c r="AG433" s="36"/>
      <c r="AH433" s="36"/>
      <c r="AI433" s="36"/>
      <c r="AJ433" s="36"/>
      <c r="AK433" s="36"/>
      <c r="AL433" s="36"/>
      <c r="AM433" s="36"/>
      <c r="AN433" s="36"/>
    </row>
    <row r="434" spans="25:40" x14ac:dyDescent="0.3">
      <c r="Y434" s="36"/>
      <c r="Z434" s="36"/>
      <c r="AA434" s="36"/>
      <c r="AB434" s="36"/>
      <c r="AC434" s="36"/>
      <c r="AD434" s="36"/>
      <c r="AE434" s="36"/>
      <c r="AF434" s="36"/>
      <c r="AG434" s="36"/>
      <c r="AH434" s="36"/>
      <c r="AI434" s="36"/>
      <c r="AJ434" s="36"/>
      <c r="AK434" s="36"/>
      <c r="AL434" s="36"/>
      <c r="AM434" s="36"/>
      <c r="AN434" s="36"/>
    </row>
    <row r="435" spans="25:40" x14ac:dyDescent="0.3">
      <c r="Y435" s="36"/>
      <c r="Z435" s="36"/>
      <c r="AA435" s="36"/>
      <c r="AB435" s="36"/>
      <c r="AC435" s="36"/>
      <c r="AD435" s="36"/>
      <c r="AE435" s="36"/>
      <c r="AF435" s="36"/>
      <c r="AG435" s="36"/>
      <c r="AH435" s="36"/>
      <c r="AI435" s="36"/>
      <c r="AJ435" s="36"/>
      <c r="AK435" s="36"/>
      <c r="AL435" s="36"/>
      <c r="AM435" s="36"/>
      <c r="AN435" s="36"/>
    </row>
    <row r="436" spans="25:40" x14ac:dyDescent="0.3">
      <c r="Y436" s="36"/>
      <c r="Z436" s="36"/>
      <c r="AA436" s="36"/>
      <c r="AB436" s="36"/>
      <c r="AC436" s="36"/>
      <c r="AD436" s="36"/>
      <c r="AE436" s="36"/>
      <c r="AF436" s="36"/>
      <c r="AG436" s="36"/>
      <c r="AH436" s="36"/>
      <c r="AI436" s="36"/>
      <c r="AJ436" s="36"/>
      <c r="AK436" s="36"/>
      <c r="AL436" s="36"/>
      <c r="AM436" s="36"/>
      <c r="AN436" s="36"/>
    </row>
    <row r="437" spans="25:40" x14ac:dyDescent="0.3">
      <c r="Y437" s="36"/>
      <c r="Z437" s="36"/>
      <c r="AA437" s="36"/>
      <c r="AB437" s="36"/>
      <c r="AC437" s="36"/>
      <c r="AD437" s="36"/>
      <c r="AE437" s="36"/>
      <c r="AF437" s="36"/>
      <c r="AG437" s="36"/>
      <c r="AH437" s="36"/>
      <c r="AI437" s="36"/>
      <c r="AJ437" s="36"/>
      <c r="AK437" s="36"/>
      <c r="AL437" s="36"/>
      <c r="AM437" s="36"/>
      <c r="AN437" s="36"/>
    </row>
    <row r="438" spans="25:40" x14ac:dyDescent="0.3">
      <c r="Y438" s="36"/>
      <c r="Z438" s="36"/>
      <c r="AA438" s="36"/>
      <c r="AB438" s="36"/>
      <c r="AC438" s="36"/>
      <c r="AD438" s="36"/>
      <c r="AE438" s="36"/>
      <c r="AF438" s="36"/>
      <c r="AG438" s="36"/>
      <c r="AH438" s="36"/>
      <c r="AI438" s="36"/>
      <c r="AJ438" s="36"/>
      <c r="AK438" s="36"/>
      <c r="AL438" s="36"/>
      <c r="AM438" s="36"/>
      <c r="AN438" s="36"/>
    </row>
    <row r="439" spans="25:40" x14ac:dyDescent="0.3">
      <c r="Y439" s="36"/>
      <c r="Z439" s="36"/>
      <c r="AA439" s="36"/>
      <c r="AB439" s="36"/>
      <c r="AC439" s="36"/>
      <c r="AD439" s="36"/>
      <c r="AE439" s="36"/>
      <c r="AF439" s="36"/>
      <c r="AG439" s="36"/>
      <c r="AH439" s="36"/>
      <c r="AI439" s="36"/>
      <c r="AJ439" s="36"/>
      <c r="AK439" s="36"/>
      <c r="AL439" s="36"/>
      <c r="AM439" s="36"/>
      <c r="AN439" s="36"/>
    </row>
    <row r="440" spans="25:40" x14ac:dyDescent="0.3">
      <c r="Y440" s="36"/>
      <c r="Z440" s="36"/>
      <c r="AA440" s="36"/>
      <c r="AB440" s="36"/>
      <c r="AC440" s="36"/>
      <c r="AD440" s="36"/>
      <c r="AE440" s="36"/>
      <c r="AF440" s="36"/>
      <c r="AG440" s="36"/>
      <c r="AH440" s="36"/>
      <c r="AI440" s="36"/>
      <c r="AJ440" s="36"/>
      <c r="AK440" s="36"/>
      <c r="AL440" s="36"/>
      <c r="AM440" s="36"/>
      <c r="AN440" s="36"/>
    </row>
    <row r="441" spans="25:40" x14ac:dyDescent="0.3">
      <c r="Y441" s="36"/>
      <c r="Z441" s="36"/>
      <c r="AA441" s="36"/>
      <c r="AB441" s="36"/>
      <c r="AC441" s="36"/>
      <c r="AD441" s="36"/>
      <c r="AE441" s="36"/>
      <c r="AF441" s="36"/>
      <c r="AG441" s="36"/>
      <c r="AH441" s="36"/>
      <c r="AI441" s="36"/>
      <c r="AJ441" s="36"/>
      <c r="AK441" s="36"/>
      <c r="AL441" s="36"/>
      <c r="AM441" s="36"/>
      <c r="AN441" s="36"/>
    </row>
    <row r="442" spans="25:40" x14ac:dyDescent="0.3">
      <c r="Y442" s="36"/>
      <c r="Z442" s="36"/>
      <c r="AA442" s="36"/>
      <c r="AB442" s="36"/>
      <c r="AC442" s="36"/>
      <c r="AD442" s="36"/>
      <c r="AE442" s="36"/>
      <c r="AF442" s="36"/>
      <c r="AG442" s="36"/>
      <c r="AH442" s="36"/>
      <c r="AI442" s="36"/>
      <c r="AJ442" s="36"/>
      <c r="AK442" s="36"/>
      <c r="AL442" s="36"/>
      <c r="AM442" s="36"/>
      <c r="AN442" s="36"/>
    </row>
    <row r="443" spans="25:40" x14ac:dyDescent="0.3">
      <c r="Y443" s="36"/>
      <c r="Z443" s="36"/>
      <c r="AA443" s="36"/>
      <c r="AB443" s="36"/>
      <c r="AC443" s="36"/>
      <c r="AD443" s="36"/>
      <c r="AE443" s="36"/>
      <c r="AF443" s="36"/>
      <c r="AG443" s="36"/>
      <c r="AH443" s="36"/>
      <c r="AI443" s="36"/>
      <c r="AJ443" s="36"/>
      <c r="AK443" s="36"/>
      <c r="AL443" s="36"/>
      <c r="AM443" s="36"/>
      <c r="AN443" s="36"/>
    </row>
    <row r="444" spans="25:40" x14ac:dyDescent="0.3">
      <c r="Y444" s="36"/>
      <c r="Z444" s="36"/>
      <c r="AA444" s="36"/>
      <c r="AB444" s="36"/>
      <c r="AC444" s="36"/>
      <c r="AD444" s="36"/>
      <c r="AE444" s="36"/>
      <c r="AF444" s="36"/>
      <c r="AG444" s="36"/>
      <c r="AH444" s="36"/>
      <c r="AI444" s="36"/>
      <c r="AJ444" s="36"/>
      <c r="AK444" s="36"/>
      <c r="AL444" s="36"/>
      <c r="AM444" s="36"/>
      <c r="AN444" s="36"/>
    </row>
    <row r="445" spans="25:40" x14ac:dyDescent="0.3">
      <c r="Y445" s="36"/>
      <c r="Z445" s="36"/>
      <c r="AA445" s="36"/>
      <c r="AB445" s="36"/>
      <c r="AC445" s="36"/>
      <c r="AD445" s="36"/>
      <c r="AE445" s="36"/>
      <c r="AF445" s="36"/>
      <c r="AG445" s="36"/>
      <c r="AH445" s="36"/>
      <c r="AI445" s="36"/>
      <c r="AJ445" s="36"/>
      <c r="AK445" s="36"/>
      <c r="AL445" s="36"/>
      <c r="AM445" s="36"/>
      <c r="AN445" s="36"/>
    </row>
    <row r="446" spans="25:40" x14ac:dyDescent="0.3">
      <c r="Y446" s="36"/>
      <c r="Z446" s="36"/>
      <c r="AA446" s="36"/>
      <c r="AB446" s="36"/>
      <c r="AC446" s="36"/>
      <c r="AD446" s="36"/>
      <c r="AE446" s="36"/>
      <c r="AF446" s="36"/>
      <c r="AG446" s="36"/>
      <c r="AH446" s="36"/>
      <c r="AI446" s="36"/>
      <c r="AJ446" s="36"/>
      <c r="AK446" s="36"/>
      <c r="AL446" s="36"/>
      <c r="AM446" s="36"/>
      <c r="AN446" s="36"/>
    </row>
    <row r="447" spans="25:40" x14ac:dyDescent="0.3">
      <c r="Y447" s="36"/>
      <c r="Z447" s="36"/>
      <c r="AA447" s="36"/>
      <c r="AB447" s="36"/>
      <c r="AC447" s="36"/>
      <c r="AD447" s="36"/>
      <c r="AE447" s="36"/>
      <c r="AF447" s="36"/>
      <c r="AG447" s="36"/>
      <c r="AH447" s="36"/>
      <c r="AI447" s="36"/>
      <c r="AJ447" s="36"/>
      <c r="AK447" s="36"/>
      <c r="AL447" s="36"/>
      <c r="AM447" s="36"/>
      <c r="AN447" s="36"/>
    </row>
    <row r="448" spans="25:40" x14ac:dyDescent="0.3">
      <c r="Y448" s="36"/>
      <c r="Z448" s="36"/>
      <c r="AA448" s="36"/>
      <c r="AB448" s="36"/>
      <c r="AC448" s="36"/>
      <c r="AD448" s="36"/>
      <c r="AE448" s="36"/>
      <c r="AF448" s="36"/>
      <c r="AG448" s="36"/>
      <c r="AH448" s="36"/>
      <c r="AI448" s="36"/>
      <c r="AJ448" s="36"/>
      <c r="AK448" s="36"/>
      <c r="AL448" s="36"/>
      <c r="AM448" s="36"/>
      <c r="AN448" s="36"/>
    </row>
    <row r="449" spans="25:40" x14ac:dyDescent="0.3">
      <c r="Y449" s="36"/>
      <c r="Z449" s="36"/>
      <c r="AA449" s="36"/>
      <c r="AB449" s="36"/>
      <c r="AC449" s="36"/>
      <c r="AD449" s="36"/>
      <c r="AE449" s="36"/>
      <c r="AF449" s="36"/>
      <c r="AG449" s="36"/>
      <c r="AH449" s="36"/>
      <c r="AI449" s="36"/>
      <c r="AJ449" s="36"/>
      <c r="AK449" s="36"/>
      <c r="AL449" s="36"/>
      <c r="AM449" s="36"/>
      <c r="AN449" s="36"/>
    </row>
    <row r="450" spans="25:40" x14ac:dyDescent="0.3">
      <c r="Y450" s="36"/>
      <c r="Z450" s="36"/>
      <c r="AA450" s="36"/>
      <c r="AB450" s="36"/>
      <c r="AC450" s="36"/>
      <c r="AD450" s="36"/>
      <c r="AE450" s="36"/>
      <c r="AF450" s="36"/>
      <c r="AG450" s="36"/>
      <c r="AH450" s="36"/>
      <c r="AI450" s="36"/>
      <c r="AJ450" s="36"/>
      <c r="AK450" s="36"/>
      <c r="AL450" s="36"/>
      <c r="AM450" s="36"/>
      <c r="AN450" s="36"/>
    </row>
    <row r="451" spans="25:40" x14ac:dyDescent="0.3">
      <c r="Y451" s="36"/>
      <c r="Z451" s="36"/>
      <c r="AA451" s="36"/>
      <c r="AB451" s="36"/>
      <c r="AC451" s="36"/>
      <c r="AD451" s="36"/>
      <c r="AE451" s="36"/>
      <c r="AF451" s="36"/>
      <c r="AG451" s="36"/>
      <c r="AH451" s="36"/>
      <c r="AI451" s="36"/>
      <c r="AJ451" s="36"/>
      <c r="AK451" s="36"/>
      <c r="AL451" s="36"/>
      <c r="AM451" s="36"/>
      <c r="AN451" s="36"/>
    </row>
    <row r="452" spans="25:40" x14ac:dyDescent="0.3">
      <c r="Y452" s="36"/>
      <c r="Z452" s="36"/>
      <c r="AA452" s="36"/>
      <c r="AB452" s="36"/>
      <c r="AC452" s="36"/>
      <c r="AD452" s="36"/>
      <c r="AE452" s="36"/>
      <c r="AF452" s="36"/>
      <c r="AG452" s="36"/>
      <c r="AH452" s="36"/>
      <c r="AI452" s="36"/>
      <c r="AJ452" s="36"/>
      <c r="AK452" s="36"/>
      <c r="AL452" s="36"/>
      <c r="AM452" s="36"/>
      <c r="AN452" s="36"/>
    </row>
    <row r="453" spans="25:40" x14ac:dyDescent="0.3">
      <c r="Y453" s="36"/>
      <c r="Z453" s="36"/>
      <c r="AA453" s="36"/>
      <c r="AB453" s="36"/>
      <c r="AC453" s="36"/>
      <c r="AD453" s="36"/>
      <c r="AE453" s="36"/>
      <c r="AF453" s="36"/>
      <c r="AG453" s="36"/>
      <c r="AH453" s="36"/>
      <c r="AI453" s="36"/>
      <c r="AJ453" s="36"/>
      <c r="AK453" s="36"/>
      <c r="AL453" s="36"/>
      <c r="AM453" s="36"/>
      <c r="AN453" s="36"/>
    </row>
    <row r="454" spans="25:40" x14ac:dyDescent="0.3">
      <c r="Y454" s="36"/>
      <c r="Z454" s="36"/>
      <c r="AA454" s="36"/>
      <c r="AB454" s="36"/>
      <c r="AC454" s="36"/>
      <c r="AD454" s="36"/>
      <c r="AE454" s="36"/>
      <c r="AF454" s="36"/>
      <c r="AG454" s="36"/>
      <c r="AH454" s="36"/>
      <c r="AI454" s="36"/>
      <c r="AJ454" s="36"/>
      <c r="AK454" s="36"/>
      <c r="AL454" s="36"/>
      <c r="AM454" s="36"/>
      <c r="AN454" s="36"/>
    </row>
    <row r="455" spans="25:40" x14ac:dyDescent="0.3">
      <c r="Y455" s="36"/>
      <c r="Z455" s="36"/>
      <c r="AA455" s="36"/>
      <c r="AB455" s="36"/>
      <c r="AC455" s="36"/>
      <c r="AD455" s="36"/>
      <c r="AE455" s="36"/>
      <c r="AF455" s="36"/>
      <c r="AG455" s="36"/>
      <c r="AH455" s="36"/>
      <c r="AI455" s="36"/>
      <c r="AJ455" s="36"/>
      <c r="AK455" s="36"/>
      <c r="AL455" s="36"/>
      <c r="AM455" s="36"/>
      <c r="AN455" s="36"/>
    </row>
    <row r="456" spans="25:40" x14ac:dyDescent="0.3">
      <c r="Y456" s="36"/>
      <c r="Z456" s="36"/>
      <c r="AA456" s="36"/>
      <c r="AB456" s="36"/>
      <c r="AC456" s="36"/>
      <c r="AD456" s="36"/>
      <c r="AE456" s="36"/>
      <c r="AF456" s="36"/>
      <c r="AG456" s="36"/>
      <c r="AH456" s="36"/>
      <c r="AI456" s="36"/>
      <c r="AJ456" s="36"/>
      <c r="AK456" s="36"/>
      <c r="AL456" s="36"/>
      <c r="AM456" s="36"/>
      <c r="AN456" s="36"/>
    </row>
    <row r="457" spans="25:40" x14ac:dyDescent="0.3">
      <c r="Y457" s="36"/>
      <c r="Z457" s="36"/>
      <c r="AA457" s="36"/>
      <c r="AB457" s="36"/>
      <c r="AC457" s="36"/>
      <c r="AD457" s="36"/>
      <c r="AE457" s="36"/>
      <c r="AF457" s="36"/>
      <c r="AG457" s="36"/>
      <c r="AH457" s="36"/>
      <c r="AI457" s="36"/>
      <c r="AJ457" s="36"/>
      <c r="AK457" s="36"/>
      <c r="AL457" s="36"/>
      <c r="AM457" s="36"/>
      <c r="AN457" s="36"/>
    </row>
    <row r="458" spans="25:40" x14ac:dyDescent="0.3">
      <c r="Y458" s="36"/>
      <c r="Z458" s="36"/>
      <c r="AA458" s="36"/>
      <c r="AB458" s="36"/>
      <c r="AC458" s="36"/>
      <c r="AD458" s="36"/>
      <c r="AE458" s="36"/>
      <c r="AF458" s="36"/>
      <c r="AG458" s="36"/>
      <c r="AH458" s="36"/>
      <c r="AI458" s="36"/>
      <c r="AJ458" s="36"/>
      <c r="AK458" s="36"/>
      <c r="AL458" s="36"/>
      <c r="AM458" s="36"/>
      <c r="AN458" s="36"/>
    </row>
    <row r="459" spans="25:40" x14ac:dyDescent="0.3">
      <c r="Y459" s="36"/>
      <c r="Z459" s="36"/>
      <c r="AA459" s="36"/>
      <c r="AB459" s="36"/>
      <c r="AC459" s="36"/>
      <c r="AD459" s="36"/>
      <c r="AE459" s="36"/>
      <c r="AF459" s="36"/>
      <c r="AG459" s="36"/>
      <c r="AH459" s="36"/>
      <c r="AI459" s="36"/>
      <c r="AJ459" s="36"/>
      <c r="AK459" s="36"/>
      <c r="AL459" s="36"/>
      <c r="AM459" s="36"/>
      <c r="AN459" s="36"/>
    </row>
    <row r="460" spans="25:40" x14ac:dyDescent="0.3">
      <c r="Y460" s="36"/>
      <c r="Z460" s="36"/>
      <c r="AA460" s="36"/>
      <c r="AB460" s="36"/>
      <c r="AC460" s="36"/>
      <c r="AD460" s="36"/>
      <c r="AE460" s="36"/>
      <c r="AF460" s="36"/>
      <c r="AG460" s="36"/>
      <c r="AH460" s="36"/>
      <c r="AI460" s="36"/>
      <c r="AJ460" s="36"/>
      <c r="AK460" s="36"/>
      <c r="AL460" s="36"/>
      <c r="AM460" s="36"/>
      <c r="AN460" s="36"/>
    </row>
    <row r="461" spans="25:40" x14ac:dyDescent="0.3">
      <c r="Y461" s="36"/>
      <c r="Z461" s="36"/>
      <c r="AA461" s="36"/>
      <c r="AB461" s="36"/>
      <c r="AC461" s="36"/>
      <c r="AD461" s="36"/>
      <c r="AE461" s="36"/>
      <c r="AF461" s="36"/>
      <c r="AG461" s="36"/>
      <c r="AH461" s="36"/>
      <c r="AI461" s="36"/>
      <c r="AJ461" s="36"/>
      <c r="AK461" s="36"/>
      <c r="AL461" s="36"/>
      <c r="AM461" s="36"/>
      <c r="AN461" s="36"/>
    </row>
    <row r="462" spans="25:40" x14ac:dyDescent="0.3">
      <c r="Y462" s="36"/>
      <c r="Z462" s="36"/>
      <c r="AA462" s="36"/>
      <c r="AB462" s="36"/>
      <c r="AC462" s="36"/>
      <c r="AD462" s="36"/>
      <c r="AE462" s="36"/>
      <c r="AF462" s="36"/>
      <c r="AG462" s="36"/>
      <c r="AH462" s="36"/>
      <c r="AI462" s="36"/>
      <c r="AJ462" s="36"/>
      <c r="AK462" s="36"/>
      <c r="AL462" s="36"/>
      <c r="AM462" s="36"/>
      <c r="AN462" s="36"/>
    </row>
    <row r="463" spans="25:40" x14ac:dyDescent="0.3">
      <c r="Y463" s="36"/>
      <c r="Z463" s="36"/>
      <c r="AA463" s="36"/>
      <c r="AB463" s="36"/>
      <c r="AC463" s="36"/>
      <c r="AD463" s="36"/>
      <c r="AE463" s="36"/>
      <c r="AF463" s="36"/>
      <c r="AG463" s="36"/>
      <c r="AH463" s="36"/>
      <c r="AI463" s="36"/>
      <c r="AJ463" s="36"/>
      <c r="AK463" s="36"/>
      <c r="AL463" s="36"/>
      <c r="AM463" s="36"/>
      <c r="AN463" s="36"/>
    </row>
    <row r="464" spans="25:40" x14ac:dyDescent="0.3">
      <c r="Y464" s="36"/>
      <c r="Z464" s="36"/>
      <c r="AA464" s="36"/>
      <c r="AB464" s="36"/>
      <c r="AC464" s="36"/>
      <c r="AD464" s="36"/>
      <c r="AE464" s="36"/>
      <c r="AF464" s="36"/>
      <c r="AG464" s="36"/>
      <c r="AH464" s="36"/>
      <c r="AI464" s="36"/>
      <c r="AJ464" s="36"/>
      <c r="AK464" s="36"/>
      <c r="AL464" s="36"/>
      <c r="AM464" s="36"/>
      <c r="AN464" s="36"/>
    </row>
    <row r="465" spans="25:40" x14ac:dyDescent="0.3">
      <c r="Y465" s="36"/>
      <c r="Z465" s="36"/>
      <c r="AA465" s="36"/>
      <c r="AB465" s="36"/>
      <c r="AC465" s="36"/>
      <c r="AD465" s="36"/>
      <c r="AE465" s="36"/>
      <c r="AF465" s="36"/>
      <c r="AG465" s="36"/>
      <c r="AH465" s="36"/>
      <c r="AI465" s="36"/>
      <c r="AJ465" s="36"/>
      <c r="AK465" s="36"/>
      <c r="AL465" s="36"/>
      <c r="AM465" s="36"/>
      <c r="AN465" s="36"/>
    </row>
    <row r="466" spans="25:40" x14ac:dyDescent="0.3">
      <c r="Y466" s="36"/>
      <c r="Z466" s="36"/>
      <c r="AA466" s="36"/>
      <c r="AB466" s="36"/>
      <c r="AC466" s="36"/>
      <c r="AD466" s="36"/>
      <c r="AE466" s="36"/>
      <c r="AF466" s="36"/>
      <c r="AG466" s="36"/>
      <c r="AH466" s="36"/>
      <c r="AI466" s="36"/>
      <c r="AJ466" s="36"/>
      <c r="AK466" s="36"/>
      <c r="AL466" s="36"/>
      <c r="AM466" s="36"/>
      <c r="AN466" s="36"/>
    </row>
    <row r="467" spans="25:40" x14ac:dyDescent="0.3">
      <c r="Y467" s="36"/>
      <c r="Z467" s="36"/>
      <c r="AA467" s="36"/>
      <c r="AB467" s="36"/>
      <c r="AC467" s="36"/>
      <c r="AD467" s="36"/>
      <c r="AE467" s="36"/>
      <c r="AF467" s="36"/>
      <c r="AG467" s="36"/>
      <c r="AH467" s="36"/>
      <c r="AI467" s="36"/>
      <c r="AJ467" s="36"/>
      <c r="AK467" s="36"/>
      <c r="AL467" s="36"/>
      <c r="AM467" s="36"/>
      <c r="AN467" s="36"/>
    </row>
    <row r="468" spans="25:40" x14ac:dyDescent="0.3">
      <c r="Y468" s="36"/>
      <c r="Z468" s="36"/>
      <c r="AA468" s="36"/>
      <c r="AB468" s="36"/>
      <c r="AC468" s="36"/>
      <c r="AD468" s="36"/>
      <c r="AE468" s="36"/>
      <c r="AF468" s="36"/>
      <c r="AG468" s="36"/>
      <c r="AH468" s="36"/>
      <c r="AI468" s="36"/>
      <c r="AJ468" s="36"/>
      <c r="AK468" s="36"/>
      <c r="AL468" s="36"/>
      <c r="AM468" s="36"/>
      <c r="AN468" s="36"/>
    </row>
    <row r="469" spans="25:40" x14ac:dyDescent="0.3">
      <c r="Y469" s="36"/>
      <c r="Z469" s="36"/>
      <c r="AA469" s="36"/>
      <c r="AB469" s="36"/>
      <c r="AC469" s="36"/>
      <c r="AD469" s="36"/>
      <c r="AE469" s="36"/>
      <c r="AF469" s="36"/>
      <c r="AG469" s="36"/>
      <c r="AH469" s="36"/>
      <c r="AI469" s="36"/>
      <c r="AJ469" s="36"/>
      <c r="AK469" s="36"/>
      <c r="AL469" s="36"/>
      <c r="AM469" s="36"/>
      <c r="AN469" s="36"/>
    </row>
    <row r="470" spans="25:40" x14ac:dyDescent="0.3">
      <c r="Y470" s="36"/>
      <c r="Z470" s="36"/>
      <c r="AA470" s="36"/>
      <c r="AB470" s="36"/>
      <c r="AC470" s="36"/>
      <c r="AD470" s="36"/>
      <c r="AE470" s="36"/>
      <c r="AF470" s="36"/>
      <c r="AG470" s="36"/>
      <c r="AH470" s="36"/>
      <c r="AI470" s="36"/>
      <c r="AJ470" s="36"/>
      <c r="AK470" s="36"/>
      <c r="AL470" s="36"/>
      <c r="AM470" s="36"/>
      <c r="AN470" s="36"/>
    </row>
    <row r="471" spans="25:40" x14ac:dyDescent="0.3">
      <c r="Y471" s="36"/>
      <c r="Z471" s="36"/>
      <c r="AA471" s="36"/>
      <c r="AB471" s="36"/>
      <c r="AC471" s="36"/>
      <c r="AD471" s="36"/>
      <c r="AE471" s="36"/>
      <c r="AF471" s="36"/>
      <c r="AG471" s="36"/>
      <c r="AH471" s="36"/>
      <c r="AI471" s="36"/>
      <c r="AJ471" s="36"/>
      <c r="AK471" s="36"/>
      <c r="AL471" s="36"/>
      <c r="AM471" s="36"/>
      <c r="AN471" s="36"/>
    </row>
    <row r="472" spans="25:40" x14ac:dyDescent="0.3">
      <c r="Y472" s="36"/>
      <c r="Z472" s="36"/>
      <c r="AA472" s="36"/>
      <c r="AB472" s="36"/>
      <c r="AC472" s="36"/>
      <c r="AD472" s="36"/>
      <c r="AE472" s="36"/>
      <c r="AF472" s="36"/>
      <c r="AG472" s="36"/>
      <c r="AH472" s="36"/>
      <c r="AI472" s="36"/>
      <c r="AJ472" s="36"/>
      <c r="AK472" s="36"/>
      <c r="AL472" s="36"/>
      <c r="AM472" s="36"/>
      <c r="AN472" s="36"/>
    </row>
    <row r="473" spans="25:40" x14ac:dyDescent="0.3">
      <c r="Y473" s="36"/>
      <c r="Z473" s="36"/>
      <c r="AA473" s="36"/>
      <c r="AB473" s="36"/>
      <c r="AC473" s="36"/>
      <c r="AD473" s="36"/>
      <c r="AE473" s="36"/>
      <c r="AF473" s="36"/>
      <c r="AG473" s="36"/>
      <c r="AH473" s="36"/>
      <c r="AI473" s="36"/>
      <c r="AJ473" s="36"/>
      <c r="AK473" s="36"/>
      <c r="AL473" s="36"/>
      <c r="AM473" s="36"/>
      <c r="AN473" s="36"/>
    </row>
    <row r="474" spans="25:40" x14ac:dyDescent="0.3">
      <c r="Y474" s="36"/>
      <c r="Z474" s="36"/>
      <c r="AA474" s="36"/>
      <c r="AB474" s="36"/>
      <c r="AC474" s="36"/>
      <c r="AD474" s="36"/>
      <c r="AE474" s="36"/>
      <c r="AF474" s="36"/>
      <c r="AG474" s="36"/>
      <c r="AH474" s="36"/>
      <c r="AI474" s="36"/>
      <c r="AJ474" s="36"/>
      <c r="AK474" s="36"/>
      <c r="AL474" s="36"/>
      <c r="AM474" s="36"/>
      <c r="AN474" s="36"/>
    </row>
    <row r="475" spans="25:40" x14ac:dyDescent="0.3">
      <c r="Y475" s="36"/>
      <c r="Z475" s="36"/>
      <c r="AA475" s="36"/>
      <c r="AB475" s="36"/>
      <c r="AC475" s="36"/>
      <c r="AD475" s="36"/>
      <c r="AE475" s="36"/>
      <c r="AF475" s="36"/>
      <c r="AG475" s="36"/>
      <c r="AH475" s="36"/>
      <c r="AI475" s="36"/>
      <c r="AJ475" s="36"/>
      <c r="AK475" s="36"/>
      <c r="AL475" s="36"/>
      <c r="AM475" s="36"/>
      <c r="AN475" s="36"/>
    </row>
    <row r="476" spans="25:40" x14ac:dyDescent="0.3">
      <c r="Y476" s="36"/>
      <c r="Z476" s="36"/>
      <c r="AA476" s="36"/>
      <c r="AB476" s="36"/>
      <c r="AC476" s="36"/>
      <c r="AD476" s="36"/>
      <c r="AE476" s="36"/>
      <c r="AF476" s="36"/>
      <c r="AG476" s="36"/>
      <c r="AH476" s="36"/>
      <c r="AI476" s="36"/>
      <c r="AJ476" s="36"/>
      <c r="AK476" s="36"/>
      <c r="AL476" s="36"/>
      <c r="AM476" s="36"/>
      <c r="AN476" s="36"/>
    </row>
    <row r="477" spans="25:40" x14ac:dyDescent="0.3">
      <c r="Y477" s="36"/>
      <c r="Z477" s="36"/>
      <c r="AA477" s="36"/>
      <c r="AB477" s="36"/>
      <c r="AC477" s="36"/>
      <c r="AD477" s="36"/>
      <c r="AE477" s="36"/>
      <c r="AF477" s="36"/>
      <c r="AG477" s="36"/>
      <c r="AH477" s="36"/>
      <c r="AI477" s="36"/>
      <c r="AJ477" s="36"/>
      <c r="AK477" s="36"/>
      <c r="AL477" s="36"/>
      <c r="AM477" s="36"/>
      <c r="AN477" s="36"/>
    </row>
    <row r="478" spans="25:40" x14ac:dyDescent="0.3">
      <c r="Y478" s="36"/>
      <c r="Z478" s="36"/>
      <c r="AA478" s="36"/>
      <c r="AB478" s="36"/>
      <c r="AC478" s="36"/>
      <c r="AD478" s="36"/>
      <c r="AE478" s="36"/>
      <c r="AF478" s="36"/>
      <c r="AG478" s="36"/>
      <c r="AH478" s="36"/>
      <c r="AI478" s="36"/>
      <c r="AJ478" s="36"/>
      <c r="AK478" s="36"/>
      <c r="AL478" s="36"/>
      <c r="AM478" s="36"/>
      <c r="AN478" s="36"/>
    </row>
    <row r="479" spans="25:40" x14ac:dyDescent="0.3">
      <c r="Y479" s="36"/>
      <c r="Z479" s="36"/>
      <c r="AA479" s="36"/>
      <c r="AB479" s="36"/>
      <c r="AC479" s="36"/>
      <c r="AD479" s="36"/>
      <c r="AE479" s="36"/>
      <c r="AF479" s="36"/>
      <c r="AG479" s="36"/>
      <c r="AH479" s="36"/>
      <c r="AI479" s="36"/>
      <c r="AJ479" s="36"/>
      <c r="AK479" s="36"/>
      <c r="AL479" s="36"/>
      <c r="AM479" s="36"/>
      <c r="AN479" s="36"/>
    </row>
    <row r="480" spans="25:40" x14ac:dyDescent="0.3">
      <c r="Y480" s="36"/>
      <c r="Z480" s="36"/>
      <c r="AA480" s="36"/>
      <c r="AB480" s="36"/>
      <c r="AC480" s="36"/>
      <c r="AD480" s="36"/>
      <c r="AE480" s="36"/>
      <c r="AF480" s="36"/>
      <c r="AG480" s="36"/>
      <c r="AH480" s="36"/>
      <c r="AI480" s="36"/>
      <c r="AJ480" s="36"/>
      <c r="AK480" s="36"/>
      <c r="AL480" s="36"/>
      <c r="AM480" s="36"/>
      <c r="AN480" s="36"/>
    </row>
    <row r="481" spans="25:40" x14ac:dyDescent="0.3">
      <c r="Y481" s="36"/>
      <c r="Z481" s="36"/>
      <c r="AA481" s="36"/>
      <c r="AB481" s="36"/>
      <c r="AC481" s="36"/>
      <c r="AD481" s="36"/>
      <c r="AE481" s="36"/>
      <c r="AF481" s="36"/>
      <c r="AG481" s="36"/>
      <c r="AH481" s="36"/>
      <c r="AI481" s="36"/>
      <c r="AJ481" s="36"/>
      <c r="AK481" s="36"/>
      <c r="AL481" s="36"/>
      <c r="AM481" s="36"/>
      <c r="AN481" s="36"/>
    </row>
    <row r="482" spans="25:40" x14ac:dyDescent="0.3">
      <c r="Y482" s="36"/>
      <c r="Z482" s="36"/>
      <c r="AA482" s="36"/>
      <c r="AB482" s="36"/>
      <c r="AC482" s="36"/>
      <c r="AD482" s="36"/>
      <c r="AE482" s="36"/>
      <c r="AF482" s="36"/>
      <c r="AG482" s="36"/>
      <c r="AH482" s="36"/>
      <c r="AI482" s="36"/>
      <c r="AJ482" s="36"/>
      <c r="AK482" s="36"/>
      <c r="AL482" s="36"/>
      <c r="AM482" s="36"/>
      <c r="AN482" s="36"/>
    </row>
    <row r="483" spans="25:40" x14ac:dyDescent="0.3">
      <c r="Y483" s="36"/>
      <c r="Z483" s="36"/>
      <c r="AA483" s="36"/>
      <c r="AB483" s="36"/>
      <c r="AC483" s="36"/>
      <c r="AD483" s="36"/>
      <c r="AE483" s="36"/>
      <c r="AF483" s="36"/>
      <c r="AG483" s="36"/>
      <c r="AH483" s="36"/>
      <c r="AI483" s="36"/>
      <c r="AJ483" s="36"/>
      <c r="AK483" s="36"/>
      <c r="AL483" s="36"/>
      <c r="AM483" s="36"/>
      <c r="AN483" s="36"/>
    </row>
    <row r="484" spans="25:40" x14ac:dyDescent="0.3">
      <c r="Y484" s="36"/>
      <c r="Z484" s="36"/>
      <c r="AA484" s="36"/>
      <c r="AB484" s="36"/>
      <c r="AC484" s="36"/>
      <c r="AD484" s="36"/>
      <c r="AE484" s="36"/>
      <c r="AF484" s="36"/>
      <c r="AG484" s="36"/>
      <c r="AH484" s="36"/>
      <c r="AI484" s="36"/>
      <c r="AJ484" s="36"/>
      <c r="AK484" s="36"/>
      <c r="AL484" s="36"/>
      <c r="AM484" s="36"/>
      <c r="AN484" s="36"/>
    </row>
    <row r="485" spans="25:40" x14ac:dyDescent="0.3">
      <c r="Y485" s="36"/>
      <c r="Z485" s="36"/>
      <c r="AA485" s="36"/>
      <c r="AB485" s="36"/>
      <c r="AC485" s="36"/>
      <c r="AD485" s="36"/>
      <c r="AE485" s="36"/>
      <c r="AF485" s="36"/>
      <c r="AG485" s="36"/>
      <c r="AH485" s="36"/>
      <c r="AI485" s="36"/>
      <c r="AJ485" s="36"/>
      <c r="AK485" s="36"/>
      <c r="AL485" s="36"/>
      <c r="AM485" s="36"/>
      <c r="AN485" s="36"/>
    </row>
    <row r="486" spans="25:40" x14ac:dyDescent="0.3">
      <c r="Y486" s="36"/>
      <c r="Z486" s="36"/>
      <c r="AA486" s="36"/>
      <c r="AB486" s="36"/>
      <c r="AC486" s="36"/>
      <c r="AD486" s="36"/>
      <c r="AE486" s="36"/>
      <c r="AF486" s="36"/>
      <c r="AG486" s="36"/>
      <c r="AH486" s="36"/>
      <c r="AI486" s="36"/>
      <c r="AJ486" s="36"/>
      <c r="AK486" s="36"/>
      <c r="AL486" s="36"/>
      <c r="AM486" s="36"/>
      <c r="AN486" s="36"/>
    </row>
    <row r="487" spans="25:40" x14ac:dyDescent="0.3">
      <c r="Y487" s="36"/>
      <c r="Z487" s="36"/>
      <c r="AA487" s="36"/>
      <c r="AB487" s="36"/>
      <c r="AC487" s="36"/>
      <c r="AD487" s="36"/>
      <c r="AE487" s="36"/>
      <c r="AF487" s="36"/>
      <c r="AG487" s="36"/>
      <c r="AH487" s="36"/>
      <c r="AI487" s="36"/>
      <c r="AJ487" s="36"/>
      <c r="AK487" s="36"/>
      <c r="AL487" s="36"/>
      <c r="AM487" s="36"/>
      <c r="AN487" s="36"/>
    </row>
    <row r="488" spans="25:40" x14ac:dyDescent="0.3">
      <c r="Y488" s="36"/>
      <c r="Z488" s="36"/>
      <c r="AA488" s="36"/>
      <c r="AB488" s="36"/>
      <c r="AC488" s="36"/>
      <c r="AD488" s="36"/>
      <c r="AE488" s="36"/>
      <c r="AF488" s="36"/>
      <c r="AG488" s="36"/>
      <c r="AH488" s="36"/>
      <c r="AI488" s="36"/>
      <c r="AJ488" s="36"/>
      <c r="AK488" s="36"/>
      <c r="AL488" s="36"/>
      <c r="AM488" s="36"/>
      <c r="AN488" s="36"/>
    </row>
    <row r="489" spans="25:40" x14ac:dyDescent="0.3">
      <c r="Y489" s="36"/>
      <c r="Z489" s="36"/>
      <c r="AA489" s="36"/>
      <c r="AB489" s="36"/>
      <c r="AC489" s="36"/>
      <c r="AD489" s="36"/>
      <c r="AE489" s="36"/>
      <c r="AF489" s="36"/>
      <c r="AG489" s="36"/>
      <c r="AH489" s="36"/>
      <c r="AI489" s="36"/>
      <c r="AJ489" s="36"/>
      <c r="AK489" s="36"/>
      <c r="AL489" s="36"/>
      <c r="AM489" s="36"/>
      <c r="AN489" s="36"/>
    </row>
    <row r="490" spans="25:40" x14ac:dyDescent="0.3">
      <c r="Y490" s="36"/>
      <c r="Z490" s="36"/>
      <c r="AA490" s="36"/>
      <c r="AB490" s="36"/>
      <c r="AC490" s="36"/>
      <c r="AD490" s="36"/>
      <c r="AE490" s="36"/>
      <c r="AF490" s="36"/>
      <c r="AG490" s="36"/>
      <c r="AH490" s="36"/>
      <c r="AI490" s="36"/>
      <c r="AJ490" s="36"/>
      <c r="AK490" s="36"/>
      <c r="AL490" s="36"/>
      <c r="AM490" s="36"/>
      <c r="AN490" s="36"/>
    </row>
    <row r="491" spans="25:40" x14ac:dyDescent="0.3">
      <c r="Y491" s="36"/>
      <c r="Z491" s="36"/>
      <c r="AA491" s="36"/>
      <c r="AB491" s="36"/>
      <c r="AC491" s="36"/>
      <c r="AD491" s="36"/>
      <c r="AE491" s="36"/>
      <c r="AF491" s="36"/>
      <c r="AG491" s="36"/>
      <c r="AH491" s="36"/>
      <c r="AI491" s="36"/>
      <c r="AJ491" s="36"/>
      <c r="AK491" s="36"/>
      <c r="AL491" s="36"/>
      <c r="AM491" s="36"/>
      <c r="AN491" s="36"/>
    </row>
    <row r="492" spans="25:40" x14ac:dyDescent="0.3">
      <c r="Y492" s="36"/>
      <c r="Z492" s="36"/>
      <c r="AA492" s="36"/>
      <c r="AB492" s="36"/>
      <c r="AC492" s="36"/>
      <c r="AD492" s="36"/>
      <c r="AE492" s="36"/>
      <c r="AF492" s="36"/>
      <c r="AG492" s="36"/>
      <c r="AH492" s="36"/>
      <c r="AI492" s="36"/>
      <c r="AJ492" s="36"/>
      <c r="AK492" s="36"/>
      <c r="AL492" s="36"/>
      <c r="AM492" s="36"/>
      <c r="AN492" s="36"/>
    </row>
    <row r="493" spans="25:40" x14ac:dyDescent="0.3">
      <c r="Y493" s="36"/>
      <c r="Z493" s="36"/>
      <c r="AA493" s="36"/>
      <c r="AB493" s="36"/>
      <c r="AC493" s="36"/>
      <c r="AD493" s="36"/>
      <c r="AE493" s="36"/>
      <c r="AF493" s="36"/>
      <c r="AG493" s="36"/>
      <c r="AH493" s="36"/>
      <c r="AI493" s="36"/>
      <c r="AJ493" s="36"/>
      <c r="AK493" s="36"/>
      <c r="AL493" s="36"/>
      <c r="AM493" s="36"/>
      <c r="AN493" s="36"/>
    </row>
    <row r="494" spans="25:40" x14ac:dyDescent="0.3">
      <c r="Y494" s="36"/>
      <c r="Z494" s="36"/>
      <c r="AA494" s="36"/>
      <c r="AB494" s="36"/>
      <c r="AC494" s="36"/>
      <c r="AD494" s="36"/>
      <c r="AE494" s="36"/>
      <c r="AF494" s="36"/>
      <c r="AG494" s="36"/>
      <c r="AH494" s="36"/>
      <c r="AI494" s="36"/>
      <c r="AJ494" s="36"/>
      <c r="AK494" s="36"/>
      <c r="AL494" s="36"/>
      <c r="AM494" s="36"/>
      <c r="AN494" s="36"/>
    </row>
    <row r="495" spans="25:40" x14ac:dyDescent="0.3">
      <c r="Y495" s="36"/>
      <c r="Z495" s="36"/>
      <c r="AA495" s="36"/>
      <c r="AB495" s="36"/>
      <c r="AC495" s="36"/>
      <c r="AD495" s="36"/>
      <c r="AE495" s="36"/>
      <c r="AF495" s="36"/>
      <c r="AG495" s="36"/>
      <c r="AH495" s="36"/>
      <c r="AI495" s="36"/>
      <c r="AJ495" s="36"/>
      <c r="AK495" s="36"/>
      <c r="AL495" s="36"/>
      <c r="AM495" s="36"/>
      <c r="AN495" s="36"/>
    </row>
    <row r="496" spans="25:40" x14ac:dyDescent="0.3">
      <c r="Y496" s="36"/>
      <c r="Z496" s="36"/>
      <c r="AA496" s="36"/>
      <c r="AB496" s="36"/>
      <c r="AC496" s="36"/>
      <c r="AD496" s="36"/>
      <c r="AE496" s="36"/>
      <c r="AF496" s="36"/>
      <c r="AG496" s="36"/>
      <c r="AH496" s="36"/>
      <c r="AI496" s="36"/>
      <c r="AJ496" s="36"/>
      <c r="AK496" s="36"/>
      <c r="AL496" s="36"/>
      <c r="AM496" s="36"/>
      <c r="AN496" s="36"/>
    </row>
    <row r="497" spans="25:40" x14ac:dyDescent="0.3">
      <c r="Y497" s="36"/>
      <c r="Z497" s="36"/>
      <c r="AA497" s="36"/>
      <c r="AB497" s="36"/>
      <c r="AC497" s="36"/>
      <c r="AD497" s="36"/>
      <c r="AE497" s="36"/>
      <c r="AF497" s="36"/>
      <c r="AG497" s="36"/>
      <c r="AH497" s="36"/>
      <c r="AI497" s="36"/>
      <c r="AJ497" s="36"/>
      <c r="AK497" s="36"/>
      <c r="AL497" s="36"/>
      <c r="AM497" s="36"/>
      <c r="AN497" s="36"/>
    </row>
    <row r="498" spans="25:40" x14ac:dyDescent="0.3">
      <c r="Y498" s="36"/>
      <c r="Z498" s="36"/>
      <c r="AA498" s="36"/>
      <c r="AB498" s="36"/>
      <c r="AC498" s="36"/>
      <c r="AD498" s="36"/>
      <c r="AE498" s="36"/>
      <c r="AF498" s="36"/>
      <c r="AG498" s="36"/>
      <c r="AH498" s="36"/>
      <c r="AI498" s="36"/>
      <c r="AJ498" s="36"/>
      <c r="AK498" s="36"/>
      <c r="AL498" s="36"/>
      <c r="AM498" s="36"/>
      <c r="AN498" s="36"/>
    </row>
    <row r="499" spans="25:40" x14ac:dyDescent="0.3">
      <c r="Y499" s="36"/>
      <c r="Z499" s="36"/>
      <c r="AA499" s="36"/>
      <c r="AB499" s="36"/>
      <c r="AC499" s="36"/>
      <c r="AD499" s="36"/>
      <c r="AE499" s="36"/>
      <c r="AF499" s="36"/>
      <c r="AG499" s="36"/>
      <c r="AH499" s="36"/>
      <c r="AI499" s="36"/>
      <c r="AJ499" s="36"/>
      <c r="AK499" s="36"/>
      <c r="AL499" s="36"/>
      <c r="AM499" s="36"/>
      <c r="AN499" s="36"/>
    </row>
    <row r="500" spans="25:40" x14ac:dyDescent="0.3">
      <c r="Y500" s="36"/>
      <c r="Z500" s="36"/>
      <c r="AA500" s="36"/>
      <c r="AB500" s="36"/>
      <c r="AC500" s="36"/>
      <c r="AD500" s="36"/>
      <c r="AE500" s="36"/>
      <c r="AF500" s="36"/>
      <c r="AG500" s="36"/>
      <c r="AH500" s="36"/>
      <c r="AI500" s="36"/>
      <c r="AJ500" s="36"/>
      <c r="AK500" s="36"/>
      <c r="AL500" s="36"/>
      <c r="AM500" s="36"/>
      <c r="AN500" s="36"/>
    </row>
    <row r="501" spans="25:40" x14ac:dyDescent="0.3">
      <c r="Y501" s="36"/>
      <c r="Z501" s="36"/>
      <c r="AA501" s="36"/>
      <c r="AB501" s="36"/>
      <c r="AC501" s="36"/>
      <c r="AD501" s="36"/>
      <c r="AE501" s="36"/>
      <c r="AF501" s="36"/>
      <c r="AG501" s="36"/>
      <c r="AH501" s="36"/>
      <c r="AI501" s="36"/>
      <c r="AJ501" s="36"/>
      <c r="AK501" s="36"/>
      <c r="AL501" s="36"/>
      <c r="AM501" s="36"/>
      <c r="AN501" s="36"/>
    </row>
    <row r="502" spans="25:40" x14ac:dyDescent="0.3">
      <c r="Y502" s="36"/>
      <c r="Z502" s="36"/>
      <c r="AA502" s="36"/>
      <c r="AB502" s="36"/>
      <c r="AC502" s="36"/>
      <c r="AD502" s="36"/>
      <c r="AE502" s="36"/>
      <c r="AF502" s="36"/>
      <c r="AG502" s="36"/>
      <c r="AH502" s="36"/>
      <c r="AI502" s="36"/>
      <c r="AJ502" s="36"/>
      <c r="AK502" s="36"/>
      <c r="AL502" s="36"/>
      <c r="AM502" s="36"/>
      <c r="AN502" s="36"/>
    </row>
    <row r="503" spans="25:40" x14ac:dyDescent="0.3">
      <c r="Y503" s="36"/>
      <c r="Z503" s="36"/>
      <c r="AA503" s="36"/>
      <c r="AB503" s="36"/>
      <c r="AC503" s="36"/>
      <c r="AD503" s="36"/>
      <c r="AE503" s="36"/>
      <c r="AF503" s="36"/>
      <c r="AG503" s="36"/>
      <c r="AH503" s="36"/>
      <c r="AI503" s="36"/>
      <c r="AJ503" s="36"/>
      <c r="AK503" s="36"/>
      <c r="AL503" s="36"/>
      <c r="AM503" s="36"/>
      <c r="AN503" s="36"/>
    </row>
    <row r="504" spans="25:40" x14ac:dyDescent="0.3">
      <c r="Y504" s="36"/>
      <c r="Z504" s="36"/>
      <c r="AA504" s="36"/>
      <c r="AB504" s="36"/>
      <c r="AC504" s="36"/>
      <c r="AD504" s="36"/>
      <c r="AE504" s="36"/>
      <c r="AF504" s="36"/>
      <c r="AG504" s="36"/>
      <c r="AH504" s="36"/>
      <c r="AI504" s="36"/>
      <c r="AJ504" s="36"/>
      <c r="AK504" s="36"/>
      <c r="AL504" s="36"/>
      <c r="AM504" s="36"/>
      <c r="AN504" s="36"/>
    </row>
    <row r="505" spans="25:40" x14ac:dyDescent="0.3">
      <c r="Y505" s="36"/>
      <c r="Z505" s="36"/>
      <c r="AA505" s="36"/>
      <c r="AB505" s="36"/>
      <c r="AC505" s="36"/>
      <c r="AD505" s="36"/>
      <c r="AE505" s="36"/>
      <c r="AF505" s="36"/>
      <c r="AG505" s="36"/>
      <c r="AH505" s="36"/>
      <c r="AI505" s="36"/>
      <c r="AJ505" s="36"/>
      <c r="AK505" s="36"/>
      <c r="AL505" s="36"/>
      <c r="AM505" s="36"/>
      <c r="AN505" s="36"/>
    </row>
    <row r="506" spans="25:40" x14ac:dyDescent="0.3">
      <c r="Y506" s="36"/>
      <c r="Z506" s="36"/>
      <c r="AA506" s="36"/>
      <c r="AB506" s="36"/>
      <c r="AC506" s="36"/>
      <c r="AD506" s="36"/>
      <c r="AE506" s="36"/>
      <c r="AF506" s="36"/>
      <c r="AG506" s="36"/>
      <c r="AH506" s="36"/>
      <c r="AI506" s="36"/>
      <c r="AJ506" s="36"/>
      <c r="AK506" s="36"/>
      <c r="AL506" s="36"/>
      <c r="AM506" s="36"/>
      <c r="AN506" s="36"/>
    </row>
    <row r="507" spans="25:40" x14ac:dyDescent="0.3">
      <c r="Y507" s="36"/>
      <c r="Z507" s="36"/>
      <c r="AA507" s="36"/>
      <c r="AB507" s="36"/>
      <c r="AC507" s="36"/>
      <c r="AD507" s="36"/>
      <c r="AE507" s="36"/>
      <c r="AF507" s="36"/>
      <c r="AG507" s="36"/>
      <c r="AH507" s="36"/>
      <c r="AI507" s="36"/>
      <c r="AJ507" s="36"/>
      <c r="AK507" s="36"/>
      <c r="AL507" s="36"/>
      <c r="AM507" s="36"/>
      <c r="AN507" s="36"/>
    </row>
    <row r="508" spans="25:40" x14ac:dyDescent="0.3">
      <c r="Y508" s="36"/>
      <c r="Z508" s="36"/>
      <c r="AA508" s="36"/>
      <c r="AB508" s="36"/>
      <c r="AC508" s="36"/>
      <c r="AD508" s="36"/>
      <c r="AE508" s="36"/>
      <c r="AF508" s="36"/>
      <c r="AG508" s="36"/>
      <c r="AH508" s="36"/>
      <c r="AI508" s="36"/>
      <c r="AJ508" s="36"/>
      <c r="AK508" s="36"/>
      <c r="AL508" s="36"/>
      <c r="AM508" s="36"/>
      <c r="AN508" s="36"/>
    </row>
    <row r="509" spans="25:40" x14ac:dyDescent="0.3">
      <c r="Y509" s="36"/>
      <c r="Z509" s="36"/>
      <c r="AA509" s="36"/>
      <c r="AB509" s="36"/>
      <c r="AC509" s="36"/>
      <c r="AD509" s="36"/>
      <c r="AE509" s="36"/>
      <c r="AF509" s="36"/>
      <c r="AG509" s="36"/>
      <c r="AH509" s="36"/>
      <c r="AI509" s="36"/>
      <c r="AJ509" s="36"/>
      <c r="AK509" s="36"/>
      <c r="AL509" s="36"/>
      <c r="AM509" s="36"/>
      <c r="AN509" s="36"/>
    </row>
    <row r="510" spans="25:40" x14ac:dyDescent="0.3">
      <c r="Y510" s="36"/>
      <c r="Z510" s="36"/>
      <c r="AA510" s="36"/>
      <c r="AB510" s="36"/>
      <c r="AC510" s="36"/>
      <c r="AD510" s="36"/>
      <c r="AE510" s="36"/>
      <c r="AF510" s="36"/>
      <c r="AG510" s="36"/>
      <c r="AH510" s="36"/>
      <c r="AI510" s="36"/>
      <c r="AJ510" s="36"/>
      <c r="AK510" s="36"/>
      <c r="AL510" s="36"/>
      <c r="AM510" s="36"/>
      <c r="AN510" s="36"/>
    </row>
    <row r="511" spans="25:40" x14ac:dyDescent="0.3">
      <c r="Y511" s="36"/>
      <c r="Z511" s="36"/>
      <c r="AA511" s="36"/>
      <c r="AB511" s="36"/>
      <c r="AC511" s="36"/>
      <c r="AD511" s="36"/>
      <c r="AE511" s="36"/>
      <c r="AF511" s="36"/>
      <c r="AG511" s="36"/>
      <c r="AH511" s="36"/>
      <c r="AI511" s="36"/>
      <c r="AJ511" s="36"/>
      <c r="AK511" s="36"/>
      <c r="AL511" s="36"/>
      <c r="AM511" s="36"/>
      <c r="AN511" s="36"/>
    </row>
    <row r="512" spans="25:40" x14ac:dyDescent="0.3">
      <c r="Y512" s="36"/>
      <c r="Z512" s="36"/>
      <c r="AA512" s="36"/>
      <c r="AB512" s="36"/>
      <c r="AC512" s="36"/>
      <c r="AD512" s="36"/>
      <c r="AE512" s="36"/>
      <c r="AF512" s="36"/>
      <c r="AG512" s="36"/>
      <c r="AH512" s="36"/>
      <c r="AI512" s="36"/>
      <c r="AJ512" s="36"/>
      <c r="AK512" s="36"/>
      <c r="AL512" s="36"/>
      <c r="AM512" s="36"/>
      <c r="AN512" s="36"/>
    </row>
    <row r="513" spans="25:40" x14ac:dyDescent="0.3">
      <c r="Y513" s="36"/>
      <c r="Z513" s="36"/>
      <c r="AA513" s="36"/>
      <c r="AB513" s="36"/>
      <c r="AC513" s="36"/>
      <c r="AD513" s="36"/>
      <c r="AE513" s="36"/>
      <c r="AF513" s="36"/>
      <c r="AG513" s="36"/>
      <c r="AH513" s="36"/>
      <c r="AI513" s="36"/>
      <c r="AJ513" s="36"/>
      <c r="AK513" s="36"/>
      <c r="AL513" s="36"/>
      <c r="AM513" s="36"/>
      <c r="AN513" s="36"/>
    </row>
    <row r="514" spans="25:40" x14ac:dyDescent="0.3">
      <c r="Y514" s="36"/>
      <c r="Z514" s="36"/>
      <c r="AA514" s="36"/>
      <c r="AB514" s="36"/>
      <c r="AC514" s="36"/>
      <c r="AD514" s="36"/>
      <c r="AE514" s="36"/>
      <c r="AF514" s="36"/>
      <c r="AG514" s="36"/>
      <c r="AH514" s="36"/>
      <c r="AI514" s="36"/>
      <c r="AJ514" s="36"/>
      <c r="AK514" s="36"/>
      <c r="AL514" s="36"/>
      <c r="AM514" s="36"/>
      <c r="AN514" s="36"/>
    </row>
    <row r="515" spans="25:40" x14ac:dyDescent="0.3">
      <c r="Y515" s="36"/>
      <c r="Z515" s="36"/>
      <c r="AA515" s="36"/>
      <c r="AB515" s="36"/>
      <c r="AC515" s="36"/>
      <c r="AD515" s="36"/>
      <c r="AE515" s="36"/>
      <c r="AF515" s="36"/>
      <c r="AG515" s="36"/>
      <c r="AH515" s="36"/>
      <c r="AI515" s="36"/>
      <c r="AJ515" s="36"/>
      <c r="AK515" s="36"/>
      <c r="AL515" s="36"/>
      <c r="AM515" s="36"/>
      <c r="AN515" s="36"/>
    </row>
    <row r="516" spans="25:40" x14ac:dyDescent="0.3">
      <c r="Y516" s="36"/>
      <c r="Z516" s="36"/>
      <c r="AA516" s="36"/>
      <c r="AB516" s="36"/>
      <c r="AC516" s="36"/>
      <c r="AD516" s="36"/>
      <c r="AE516" s="36"/>
      <c r="AF516" s="36"/>
      <c r="AG516" s="36"/>
      <c r="AH516" s="36"/>
      <c r="AI516" s="36"/>
      <c r="AJ516" s="36"/>
      <c r="AK516" s="36"/>
      <c r="AL516" s="36"/>
      <c r="AM516" s="36"/>
      <c r="AN516" s="36"/>
    </row>
    <row r="517" spans="25:40" x14ac:dyDescent="0.3">
      <c r="Y517" s="36"/>
      <c r="Z517" s="36"/>
      <c r="AA517" s="36"/>
      <c r="AB517" s="36"/>
      <c r="AC517" s="36"/>
      <c r="AD517" s="36"/>
      <c r="AE517" s="36"/>
      <c r="AF517" s="36"/>
      <c r="AG517" s="36"/>
      <c r="AH517" s="36"/>
      <c r="AI517" s="36"/>
      <c r="AJ517" s="36"/>
      <c r="AK517" s="36"/>
      <c r="AL517" s="36"/>
      <c r="AM517" s="36"/>
      <c r="AN517" s="36"/>
    </row>
    <row r="518" spans="25:40" x14ac:dyDescent="0.3">
      <c r="Y518" s="36"/>
      <c r="Z518" s="36"/>
      <c r="AA518" s="36"/>
      <c r="AB518" s="36"/>
      <c r="AC518" s="36"/>
      <c r="AD518" s="36"/>
      <c r="AE518" s="36"/>
      <c r="AF518" s="36"/>
      <c r="AG518" s="36"/>
      <c r="AH518" s="36"/>
      <c r="AI518" s="36"/>
      <c r="AJ518" s="36"/>
      <c r="AK518" s="36"/>
      <c r="AL518" s="36"/>
      <c r="AM518" s="36"/>
      <c r="AN518" s="36"/>
    </row>
    <row r="519" spans="25:40" x14ac:dyDescent="0.3">
      <c r="Y519" s="36"/>
      <c r="Z519" s="36"/>
      <c r="AA519" s="36"/>
      <c r="AB519" s="36"/>
      <c r="AC519" s="36"/>
      <c r="AD519" s="36"/>
      <c r="AE519" s="36"/>
      <c r="AF519" s="36"/>
      <c r="AG519" s="36"/>
      <c r="AH519" s="36"/>
      <c r="AI519" s="36"/>
      <c r="AJ519" s="36"/>
      <c r="AK519" s="36"/>
      <c r="AL519" s="36"/>
      <c r="AM519" s="36"/>
      <c r="AN519" s="36"/>
    </row>
    <row r="520" spans="25:40" x14ac:dyDescent="0.3">
      <c r="Y520" s="36"/>
      <c r="Z520" s="36"/>
      <c r="AA520" s="36"/>
      <c r="AB520" s="36"/>
      <c r="AC520" s="36"/>
      <c r="AD520" s="36"/>
      <c r="AE520" s="36"/>
      <c r="AF520" s="36"/>
      <c r="AG520" s="36"/>
      <c r="AH520" s="36"/>
      <c r="AI520" s="36"/>
      <c r="AJ520" s="36"/>
      <c r="AK520" s="36"/>
      <c r="AL520" s="36"/>
      <c r="AM520" s="36"/>
      <c r="AN520" s="36"/>
    </row>
    <row r="521" spans="25:40" x14ac:dyDescent="0.3">
      <c r="Y521" s="36"/>
      <c r="Z521" s="36"/>
      <c r="AA521" s="36"/>
      <c r="AB521" s="36"/>
      <c r="AC521" s="36"/>
      <c r="AD521" s="36"/>
      <c r="AE521" s="36"/>
      <c r="AF521" s="36"/>
      <c r="AG521" s="36"/>
      <c r="AH521" s="36"/>
      <c r="AI521" s="36"/>
      <c r="AJ521" s="36"/>
      <c r="AK521" s="36"/>
      <c r="AL521" s="36"/>
      <c r="AM521" s="36"/>
      <c r="AN521" s="36"/>
    </row>
    <row r="522" spans="25:40" x14ac:dyDescent="0.3">
      <c r="Y522" s="36"/>
      <c r="Z522" s="36"/>
      <c r="AA522" s="36"/>
      <c r="AB522" s="36"/>
      <c r="AC522" s="36"/>
      <c r="AD522" s="36"/>
      <c r="AE522" s="36"/>
      <c r="AF522" s="36"/>
      <c r="AG522" s="36"/>
      <c r="AH522" s="36"/>
      <c r="AI522" s="36"/>
      <c r="AJ522" s="36"/>
      <c r="AK522" s="36"/>
      <c r="AL522" s="36"/>
      <c r="AM522" s="36"/>
      <c r="AN522" s="36"/>
    </row>
    <row r="523" spans="25:40" x14ac:dyDescent="0.3">
      <c r="Y523" s="36"/>
      <c r="Z523" s="36"/>
      <c r="AA523" s="36"/>
      <c r="AB523" s="36"/>
      <c r="AC523" s="36"/>
      <c r="AD523" s="36"/>
      <c r="AE523" s="36"/>
      <c r="AF523" s="36"/>
      <c r="AG523" s="36"/>
      <c r="AH523" s="36"/>
      <c r="AI523" s="36"/>
      <c r="AJ523" s="36"/>
      <c r="AK523" s="36"/>
      <c r="AL523" s="36"/>
      <c r="AM523" s="36"/>
      <c r="AN523" s="36"/>
    </row>
    <row r="524" spans="25:40" x14ac:dyDescent="0.3">
      <c r="Y524" s="36"/>
      <c r="Z524" s="36"/>
      <c r="AA524" s="36"/>
      <c r="AB524" s="36"/>
      <c r="AC524" s="36"/>
      <c r="AD524" s="36"/>
      <c r="AE524" s="36"/>
      <c r="AF524" s="36"/>
      <c r="AG524" s="36"/>
      <c r="AH524" s="36"/>
      <c r="AI524" s="36"/>
      <c r="AJ524" s="36"/>
      <c r="AK524" s="36"/>
      <c r="AL524" s="36"/>
      <c r="AM524" s="36"/>
      <c r="AN524" s="36"/>
    </row>
    <row r="525" spans="25:40" x14ac:dyDescent="0.3">
      <c r="Y525" s="36"/>
      <c r="Z525" s="36"/>
      <c r="AA525" s="36"/>
      <c r="AB525" s="36"/>
      <c r="AC525" s="36"/>
      <c r="AD525" s="36"/>
      <c r="AE525" s="36"/>
      <c r="AF525" s="36"/>
      <c r="AG525" s="36"/>
      <c r="AH525" s="36"/>
      <c r="AI525" s="36"/>
      <c r="AJ525" s="36"/>
      <c r="AK525" s="36"/>
      <c r="AL525" s="36"/>
      <c r="AM525" s="36"/>
      <c r="AN525" s="36"/>
    </row>
    <row r="526" spans="25:40" x14ac:dyDescent="0.3">
      <c r="Y526" s="36"/>
      <c r="Z526" s="36"/>
      <c r="AA526" s="36"/>
      <c r="AB526" s="36"/>
      <c r="AC526" s="36"/>
      <c r="AD526" s="36"/>
      <c r="AE526" s="36"/>
      <c r="AF526" s="36"/>
      <c r="AG526" s="36"/>
      <c r="AH526" s="36"/>
      <c r="AI526" s="36"/>
      <c r="AJ526" s="36"/>
      <c r="AK526" s="36"/>
      <c r="AL526" s="36"/>
      <c r="AM526" s="36"/>
      <c r="AN526" s="36"/>
    </row>
    <row r="527" spans="25:40" x14ac:dyDescent="0.3">
      <c r="Y527" s="36"/>
      <c r="Z527" s="36"/>
      <c r="AA527" s="36"/>
      <c r="AB527" s="36"/>
      <c r="AC527" s="36"/>
      <c r="AD527" s="36"/>
      <c r="AE527" s="36"/>
      <c r="AF527" s="36"/>
      <c r="AG527" s="36"/>
      <c r="AH527" s="36"/>
      <c r="AI527" s="36"/>
      <c r="AJ527" s="36"/>
      <c r="AK527" s="36"/>
      <c r="AL527" s="36"/>
      <c r="AM527" s="36"/>
      <c r="AN527" s="36"/>
    </row>
    <row r="528" spans="25:40" x14ac:dyDescent="0.3">
      <c r="Y528" s="36"/>
      <c r="Z528" s="36"/>
      <c r="AA528" s="36"/>
      <c r="AB528" s="36"/>
      <c r="AC528" s="36"/>
      <c r="AD528" s="36"/>
      <c r="AE528" s="36"/>
      <c r="AF528" s="36"/>
      <c r="AG528" s="36"/>
      <c r="AH528" s="36"/>
      <c r="AI528" s="36"/>
      <c r="AJ528" s="36"/>
      <c r="AK528" s="36"/>
      <c r="AL528" s="36"/>
      <c r="AM528" s="36"/>
      <c r="AN528" s="36"/>
    </row>
    <row r="529" spans="25:40" x14ac:dyDescent="0.3">
      <c r="Y529" s="36"/>
      <c r="Z529" s="36"/>
      <c r="AA529" s="36"/>
      <c r="AB529" s="36"/>
      <c r="AC529" s="36"/>
      <c r="AD529" s="36"/>
      <c r="AE529" s="36"/>
      <c r="AF529" s="36"/>
      <c r="AG529" s="36"/>
      <c r="AH529" s="36"/>
      <c r="AI529" s="36"/>
      <c r="AJ529" s="36"/>
      <c r="AK529" s="36"/>
      <c r="AL529" s="36"/>
      <c r="AM529" s="36"/>
      <c r="AN529" s="36"/>
    </row>
    <row r="530" spans="25:40" x14ac:dyDescent="0.3">
      <c r="Y530" s="36"/>
      <c r="Z530" s="36"/>
      <c r="AA530" s="36"/>
      <c r="AB530" s="36"/>
      <c r="AC530" s="36"/>
      <c r="AD530" s="36"/>
      <c r="AE530" s="36"/>
      <c r="AF530" s="36"/>
      <c r="AG530" s="36"/>
      <c r="AH530" s="36"/>
      <c r="AI530" s="36"/>
      <c r="AJ530" s="36"/>
      <c r="AK530" s="36"/>
      <c r="AL530" s="36"/>
      <c r="AM530" s="36"/>
      <c r="AN530" s="36"/>
    </row>
    <row r="531" spans="25:40" x14ac:dyDescent="0.3">
      <c r="Y531" s="36"/>
      <c r="Z531" s="36"/>
      <c r="AA531" s="36"/>
      <c r="AB531" s="36"/>
      <c r="AC531" s="36"/>
      <c r="AD531" s="36"/>
      <c r="AE531" s="36"/>
      <c r="AF531" s="36"/>
      <c r="AG531" s="36"/>
      <c r="AH531" s="36"/>
      <c r="AI531" s="36"/>
      <c r="AJ531" s="36"/>
      <c r="AK531" s="36"/>
      <c r="AL531" s="36"/>
      <c r="AM531" s="36"/>
      <c r="AN531" s="36"/>
    </row>
    <row r="532" spans="25:40" x14ac:dyDescent="0.3">
      <c r="Y532" s="36"/>
      <c r="Z532" s="36"/>
      <c r="AA532" s="36"/>
      <c r="AB532" s="36"/>
      <c r="AC532" s="36"/>
      <c r="AD532" s="36"/>
      <c r="AE532" s="36"/>
      <c r="AF532" s="36"/>
      <c r="AG532" s="36"/>
      <c r="AH532" s="36"/>
      <c r="AI532" s="36"/>
      <c r="AJ532" s="36"/>
      <c r="AK532" s="36"/>
      <c r="AL532" s="36"/>
      <c r="AM532" s="36"/>
      <c r="AN532" s="36"/>
    </row>
    <row r="533" spans="25:40" x14ac:dyDescent="0.3">
      <c r="Y533" s="36"/>
      <c r="Z533" s="36"/>
      <c r="AA533" s="36"/>
      <c r="AB533" s="36"/>
      <c r="AC533" s="36"/>
      <c r="AD533" s="36"/>
      <c r="AE533" s="36"/>
      <c r="AF533" s="36"/>
      <c r="AG533" s="36"/>
      <c r="AH533" s="36"/>
      <c r="AI533" s="36"/>
      <c r="AJ533" s="36"/>
      <c r="AK533" s="36"/>
      <c r="AL533" s="36"/>
      <c r="AM533" s="36"/>
      <c r="AN533" s="36"/>
    </row>
    <row r="534" spans="25:40" x14ac:dyDescent="0.3">
      <c r="Y534" s="36"/>
      <c r="Z534" s="36"/>
      <c r="AA534" s="36"/>
      <c r="AB534" s="36"/>
      <c r="AC534" s="36"/>
      <c r="AD534" s="36"/>
      <c r="AE534" s="36"/>
      <c r="AF534" s="36"/>
      <c r="AG534" s="36"/>
      <c r="AH534" s="36"/>
      <c r="AI534" s="36"/>
      <c r="AJ534" s="36"/>
      <c r="AK534" s="36"/>
      <c r="AL534" s="36"/>
      <c r="AM534" s="36"/>
      <c r="AN534" s="36"/>
    </row>
    <row r="535" spans="25:40" x14ac:dyDescent="0.3">
      <c r="Y535" s="36"/>
      <c r="Z535" s="36"/>
      <c r="AA535" s="36"/>
      <c r="AB535" s="36"/>
      <c r="AC535" s="36"/>
      <c r="AD535" s="36"/>
      <c r="AE535" s="36"/>
      <c r="AF535" s="36"/>
      <c r="AG535" s="36"/>
      <c r="AH535" s="36"/>
      <c r="AI535" s="36"/>
      <c r="AJ535" s="36"/>
      <c r="AK535" s="36"/>
      <c r="AL535" s="36"/>
      <c r="AM535" s="36"/>
      <c r="AN535" s="36"/>
    </row>
    <row r="536" spans="25:40" x14ac:dyDescent="0.3">
      <c r="Y536" s="36"/>
      <c r="Z536" s="36"/>
      <c r="AA536" s="36"/>
      <c r="AB536" s="36"/>
      <c r="AC536" s="36"/>
      <c r="AD536" s="36"/>
      <c r="AE536" s="36"/>
      <c r="AF536" s="36"/>
      <c r="AG536" s="36"/>
      <c r="AH536" s="36"/>
      <c r="AI536" s="36"/>
      <c r="AJ536" s="36"/>
      <c r="AK536" s="36"/>
      <c r="AL536" s="36"/>
      <c r="AM536" s="36"/>
      <c r="AN536" s="36"/>
    </row>
    <row r="537" spans="25:40" x14ac:dyDescent="0.3">
      <c r="Y537" s="36"/>
      <c r="Z537" s="36"/>
      <c r="AA537" s="36"/>
      <c r="AB537" s="36"/>
      <c r="AC537" s="36"/>
      <c r="AD537" s="36"/>
      <c r="AE537" s="36"/>
      <c r="AF537" s="36"/>
      <c r="AG537" s="36"/>
      <c r="AH537" s="36"/>
      <c r="AI537" s="36"/>
      <c r="AJ537" s="36"/>
      <c r="AK537" s="36"/>
      <c r="AL537" s="36"/>
      <c r="AM537" s="36"/>
      <c r="AN537" s="36"/>
    </row>
    <row r="538" spans="25:40" x14ac:dyDescent="0.3">
      <c r="Y538" s="36"/>
      <c r="Z538" s="36"/>
      <c r="AA538" s="36"/>
      <c r="AB538" s="36"/>
      <c r="AC538" s="36"/>
      <c r="AD538" s="36"/>
      <c r="AE538" s="36"/>
      <c r="AF538" s="36"/>
      <c r="AG538" s="36"/>
      <c r="AH538" s="36"/>
      <c r="AI538" s="36"/>
      <c r="AJ538" s="36"/>
      <c r="AK538" s="36"/>
      <c r="AL538" s="36"/>
      <c r="AM538" s="36"/>
      <c r="AN538" s="36"/>
    </row>
    <row r="539" spans="25:40" x14ac:dyDescent="0.3">
      <c r="Y539" s="36"/>
      <c r="Z539" s="36"/>
      <c r="AA539" s="36"/>
      <c r="AB539" s="36"/>
      <c r="AC539" s="36"/>
      <c r="AD539" s="36"/>
      <c r="AE539" s="36"/>
      <c r="AF539" s="36"/>
      <c r="AG539" s="36"/>
      <c r="AH539" s="36"/>
      <c r="AI539" s="36"/>
      <c r="AJ539" s="36"/>
      <c r="AK539" s="36"/>
      <c r="AL539" s="36"/>
      <c r="AM539" s="36"/>
      <c r="AN539" s="36"/>
    </row>
    <row r="540" spans="25:40" x14ac:dyDescent="0.3">
      <c r="Y540" s="36"/>
      <c r="Z540" s="36"/>
      <c r="AA540" s="36"/>
      <c r="AB540" s="36"/>
      <c r="AC540" s="36"/>
      <c r="AD540" s="36"/>
      <c r="AE540" s="36"/>
      <c r="AF540" s="36"/>
      <c r="AG540" s="36"/>
      <c r="AH540" s="36"/>
      <c r="AI540" s="36"/>
      <c r="AJ540" s="36"/>
      <c r="AK540" s="36"/>
      <c r="AL540" s="36"/>
      <c r="AM540" s="36"/>
      <c r="AN540" s="36"/>
    </row>
    <row r="541" spans="25:40" x14ac:dyDescent="0.3">
      <c r="Y541" s="36"/>
      <c r="Z541" s="36"/>
      <c r="AA541" s="36"/>
      <c r="AB541" s="36"/>
      <c r="AC541" s="36"/>
      <c r="AD541" s="36"/>
      <c r="AE541" s="36"/>
      <c r="AF541" s="36"/>
      <c r="AG541" s="36"/>
      <c r="AH541" s="36"/>
      <c r="AI541" s="36"/>
      <c r="AJ541" s="36"/>
      <c r="AK541" s="36"/>
      <c r="AL541" s="36"/>
      <c r="AM541" s="36"/>
      <c r="AN541" s="36"/>
    </row>
    <row r="542" spans="25:40" x14ac:dyDescent="0.3">
      <c r="Y542" s="36"/>
      <c r="Z542" s="36"/>
      <c r="AA542" s="36"/>
      <c r="AB542" s="36"/>
      <c r="AC542" s="36"/>
      <c r="AD542" s="36"/>
      <c r="AE542" s="36"/>
      <c r="AF542" s="36"/>
      <c r="AG542" s="36"/>
      <c r="AH542" s="36"/>
      <c r="AI542" s="36"/>
      <c r="AJ542" s="36"/>
      <c r="AK542" s="36"/>
      <c r="AL542" s="36"/>
      <c r="AM542" s="36"/>
      <c r="AN542" s="36"/>
    </row>
    <row r="543" spans="25:40" x14ac:dyDescent="0.3">
      <c r="Y543" s="36"/>
      <c r="Z543" s="36"/>
      <c r="AA543" s="36"/>
      <c r="AB543" s="36"/>
      <c r="AC543" s="36"/>
      <c r="AD543" s="36"/>
      <c r="AE543" s="36"/>
      <c r="AF543" s="36"/>
      <c r="AG543" s="36"/>
      <c r="AH543" s="36"/>
      <c r="AI543" s="36"/>
      <c r="AJ543" s="36"/>
      <c r="AK543" s="36"/>
      <c r="AL543" s="36"/>
      <c r="AM543" s="36"/>
      <c r="AN543" s="36"/>
    </row>
    <row r="544" spans="25:40" x14ac:dyDescent="0.3">
      <c r="Y544" s="36"/>
      <c r="Z544" s="36"/>
      <c r="AA544" s="36"/>
      <c r="AB544" s="36"/>
      <c r="AC544" s="36"/>
      <c r="AD544" s="36"/>
      <c r="AE544" s="36"/>
      <c r="AF544" s="36"/>
      <c r="AG544" s="36"/>
      <c r="AH544" s="36"/>
      <c r="AI544" s="36"/>
      <c r="AJ544" s="36"/>
      <c r="AK544" s="36"/>
      <c r="AL544" s="36"/>
      <c r="AM544" s="36"/>
      <c r="AN544" s="36"/>
    </row>
    <row r="545" spans="25:40" x14ac:dyDescent="0.3">
      <c r="Y545" s="36"/>
      <c r="Z545" s="36"/>
      <c r="AA545" s="36"/>
      <c r="AB545" s="36"/>
      <c r="AC545" s="36"/>
      <c r="AD545" s="36"/>
      <c r="AE545" s="36"/>
      <c r="AF545" s="36"/>
      <c r="AG545" s="36"/>
      <c r="AH545" s="36"/>
      <c r="AI545" s="36"/>
      <c r="AJ545" s="36"/>
      <c r="AK545" s="36"/>
      <c r="AL545" s="36"/>
      <c r="AM545" s="36"/>
      <c r="AN545" s="36"/>
    </row>
    <row r="546" spans="25:40" x14ac:dyDescent="0.3">
      <c r="Y546" s="36"/>
      <c r="Z546" s="36"/>
      <c r="AA546" s="36"/>
      <c r="AB546" s="36"/>
      <c r="AC546" s="36"/>
      <c r="AD546" s="36"/>
      <c r="AE546" s="36"/>
      <c r="AF546" s="36"/>
      <c r="AG546" s="36"/>
      <c r="AH546" s="36"/>
      <c r="AI546" s="36"/>
      <c r="AJ546" s="36"/>
      <c r="AK546" s="36"/>
      <c r="AL546" s="36"/>
      <c r="AM546" s="36"/>
      <c r="AN546" s="36"/>
    </row>
    <row r="547" spans="25:40" x14ac:dyDescent="0.3">
      <c r="Y547" s="36"/>
      <c r="Z547" s="36"/>
      <c r="AA547" s="36"/>
      <c r="AB547" s="36"/>
      <c r="AC547" s="36"/>
      <c r="AD547" s="36"/>
      <c r="AE547" s="36"/>
      <c r="AF547" s="36"/>
      <c r="AG547" s="36"/>
      <c r="AH547" s="36"/>
      <c r="AI547" s="36"/>
      <c r="AJ547" s="36"/>
      <c r="AK547" s="36"/>
      <c r="AL547" s="36"/>
      <c r="AM547" s="36"/>
      <c r="AN547" s="36"/>
    </row>
    <row r="548" spans="25:40" x14ac:dyDescent="0.3">
      <c r="Y548" s="36"/>
      <c r="Z548" s="36"/>
      <c r="AA548" s="36"/>
      <c r="AB548" s="36"/>
      <c r="AC548" s="36"/>
      <c r="AD548" s="36"/>
      <c r="AE548" s="36"/>
      <c r="AF548" s="36"/>
      <c r="AG548" s="36"/>
      <c r="AH548" s="36"/>
      <c r="AI548" s="36"/>
      <c r="AJ548" s="36"/>
      <c r="AK548" s="36"/>
      <c r="AL548" s="36"/>
      <c r="AM548" s="36"/>
      <c r="AN548" s="36"/>
    </row>
    <row r="549" spans="25:40" x14ac:dyDescent="0.3">
      <c r="Y549" s="36"/>
      <c r="Z549" s="36"/>
      <c r="AA549" s="36"/>
      <c r="AB549" s="36"/>
      <c r="AC549" s="36"/>
      <c r="AD549" s="36"/>
      <c r="AE549" s="36"/>
      <c r="AF549" s="36"/>
      <c r="AG549" s="36"/>
      <c r="AH549" s="36"/>
      <c r="AI549" s="36"/>
      <c r="AJ549" s="36"/>
      <c r="AK549" s="36"/>
      <c r="AL549" s="36"/>
      <c r="AM549" s="36"/>
      <c r="AN549" s="36"/>
    </row>
    <row r="550" spans="25:40" x14ac:dyDescent="0.3">
      <c r="Y550" s="36"/>
      <c r="Z550" s="36"/>
      <c r="AA550" s="36"/>
      <c r="AB550" s="36"/>
      <c r="AC550" s="36"/>
      <c r="AD550" s="36"/>
      <c r="AE550" s="36"/>
      <c r="AF550" s="36"/>
      <c r="AG550" s="36"/>
      <c r="AH550" s="36"/>
      <c r="AI550" s="36"/>
      <c r="AJ550" s="36"/>
      <c r="AK550" s="36"/>
      <c r="AL550" s="36"/>
      <c r="AM550" s="36"/>
      <c r="AN550" s="36"/>
    </row>
    <row r="551" spans="25:40" x14ac:dyDescent="0.3">
      <c r="Y551" s="36"/>
      <c r="Z551" s="36"/>
      <c r="AA551" s="36"/>
      <c r="AB551" s="36"/>
      <c r="AC551" s="36"/>
      <c r="AD551" s="36"/>
      <c r="AE551" s="36"/>
      <c r="AF551" s="36"/>
      <c r="AG551" s="36"/>
      <c r="AH551" s="36"/>
      <c r="AI551" s="36"/>
      <c r="AJ551" s="36"/>
      <c r="AK551" s="36"/>
      <c r="AL551" s="36"/>
      <c r="AM551" s="36"/>
      <c r="AN551" s="36"/>
    </row>
    <row r="552" spans="25:40" x14ac:dyDescent="0.3">
      <c r="Y552" s="36"/>
      <c r="Z552" s="36"/>
      <c r="AA552" s="36"/>
      <c r="AB552" s="36"/>
      <c r="AC552" s="36"/>
      <c r="AD552" s="36"/>
      <c r="AE552" s="36"/>
      <c r="AF552" s="36"/>
      <c r="AG552" s="36"/>
      <c r="AH552" s="36"/>
      <c r="AI552" s="36"/>
      <c r="AJ552" s="36"/>
      <c r="AK552" s="36"/>
      <c r="AL552" s="36"/>
      <c r="AM552" s="36"/>
      <c r="AN552" s="36"/>
    </row>
    <row r="553" spans="25:40" x14ac:dyDescent="0.3">
      <c r="Y553" s="36"/>
      <c r="Z553" s="36"/>
      <c r="AA553" s="36"/>
      <c r="AB553" s="36"/>
      <c r="AC553" s="36"/>
      <c r="AD553" s="36"/>
      <c r="AE553" s="36"/>
      <c r="AF553" s="36"/>
      <c r="AG553" s="36"/>
      <c r="AH553" s="36"/>
      <c r="AI553" s="36"/>
      <c r="AJ553" s="36"/>
      <c r="AK553" s="36"/>
      <c r="AL553" s="36"/>
      <c r="AM553" s="36"/>
      <c r="AN553" s="36"/>
    </row>
    <row r="554" spans="25:40" x14ac:dyDescent="0.3">
      <c r="Y554" s="36"/>
      <c r="Z554" s="36"/>
      <c r="AA554" s="36"/>
      <c r="AB554" s="36"/>
      <c r="AC554" s="36"/>
      <c r="AD554" s="36"/>
      <c r="AE554" s="36"/>
      <c r="AF554" s="36"/>
      <c r="AG554" s="36"/>
      <c r="AH554" s="36"/>
      <c r="AI554" s="36"/>
      <c r="AJ554" s="36"/>
      <c r="AK554" s="36"/>
      <c r="AL554" s="36"/>
      <c r="AM554" s="36"/>
      <c r="AN554" s="36"/>
    </row>
    <row r="555" spans="25:40" x14ac:dyDescent="0.3">
      <c r="Y555" s="36"/>
      <c r="Z555" s="36"/>
      <c r="AA555" s="36"/>
      <c r="AB555" s="36"/>
      <c r="AC555" s="36"/>
      <c r="AD555" s="36"/>
      <c r="AE555" s="36"/>
      <c r="AF555" s="36"/>
      <c r="AG555" s="36"/>
      <c r="AH555" s="36"/>
      <c r="AI555" s="36"/>
      <c r="AJ555" s="36"/>
      <c r="AK555" s="36"/>
      <c r="AL555" s="36"/>
      <c r="AM555" s="36"/>
      <c r="AN555" s="36"/>
    </row>
    <row r="556" spans="25:40" x14ac:dyDescent="0.3">
      <c r="Y556" s="36"/>
      <c r="Z556" s="36"/>
      <c r="AA556" s="36"/>
      <c r="AB556" s="36"/>
      <c r="AC556" s="36"/>
      <c r="AD556" s="36"/>
      <c r="AE556" s="36"/>
      <c r="AF556" s="36"/>
      <c r="AG556" s="36"/>
      <c r="AH556" s="36"/>
      <c r="AI556" s="36"/>
      <c r="AJ556" s="36"/>
      <c r="AK556" s="36"/>
      <c r="AL556" s="36"/>
      <c r="AM556" s="36"/>
      <c r="AN556" s="36"/>
    </row>
    <row r="557" spans="25:40" x14ac:dyDescent="0.3">
      <c r="Y557" s="36"/>
      <c r="Z557" s="36"/>
      <c r="AA557" s="36"/>
      <c r="AB557" s="36"/>
      <c r="AC557" s="36"/>
      <c r="AD557" s="36"/>
      <c r="AE557" s="36"/>
      <c r="AF557" s="36"/>
      <c r="AG557" s="36"/>
      <c r="AH557" s="36"/>
      <c r="AI557" s="36"/>
      <c r="AJ557" s="36"/>
      <c r="AK557" s="36"/>
      <c r="AL557" s="36"/>
      <c r="AM557" s="36"/>
      <c r="AN557" s="36"/>
    </row>
    <row r="558" spans="25:40" x14ac:dyDescent="0.3">
      <c r="Y558" s="36"/>
      <c r="Z558" s="36"/>
      <c r="AA558" s="36"/>
      <c r="AB558" s="36"/>
      <c r="AC558" s="36"/>
      <c r="AD558" s="36"/>
      <c r="AE558" s="36"/>
      <c r="AF558" s="36"/>
      <c r="AG558" s="36"/>
      <c r="AH558" s="36"/>
      <c r="AI558" s="36"/>
      <c r="AJ558" s="36"/>
      <c r="AK558" s="36"/>
      <c r="AL558" s="36"/>
      <c r="AM558" s="36"/>
      <c r="AN558" s="36"/>
    </row>
    <row r="559" spans="25:40" x14ac:dyDescent="0.3">
      <c r="Y559" s="36"/>
      <c r="Z559" s="36"/>
      <c r="AA559" s="36"/>
      <c r="AB559" s="36"/>
      <c r="AC559" s="36"/>
      <c r="AD559" s="36"/>
      <c r="AE559" s="36"/>
      <c r="AF559" s="36"/>
      <c r="AG559" s="36"/>
      <c r="AH559" s="36"/>
      <c r="AI559" s="36"/>
      <c r="AJ559" s="36"/>
      <c r="AK559" s="36"/>
      <c r="AL559" s="36"/>
      <c r="AM559" s="36"/>
      <c r="AN559" s="36"/>
    </row>
    <row r="560" spans="25:40" x14ac:dyDescent="0.3">
      <c r="Y560" s="36"/>
      <c r="Z560" s="36"/>
      <c r="AA560" s="36"/>
      <c r="AB560" s="36"/>
      <c r="AC560" s="36"/>
      <c r="AD560" s="36"/>
      <c r="AE560" s="36"/>
      <c r="AF560" s="36"/>
      <c r="AG560" s="36"/>
      <c r="AH560" s="36"/>
      <c r="AI560" s="36"/>
      <c r="AJ560" s="36"/>
      <c r="AK560" s="36"/>
      <c r="AL560" s="36"/>
      <c r="AM560" s="36"/>
      <c r="AN560" s="36"/>
    </row>
    <row r="561" spans="25:40" x14ac:dyDescent="0.3">
      <c r="Y561" s="36"/>
      <c r="Z561" s="36"/>
      <c r="AA561" s="36"/>
      <c r="AB561" s="36"/>
      <c r="AC561" s="36"/>
      <c r="AD561" s="36"/>
      <c r="AE561" s="36"/>
      <c r="AF561" s="36"/>
      <c r="AG561" s="36"/>
      <c r="AH561" s="36"/>
      <c r="AI561" s="36"/>
      <c r="AJ561" s="36"/>
      <c r="AK561" s="36"/>
      <c r="AL561" s="36"/>
      <c r="AM561" s="36"/>
      <c r="AN561" s="36"/>
    </row>
    <row r="562" spans="25:40" x14ac:dyDescent="0.3">
      <c r="Y562" s="36"/>
      <c r="Z562" s="36"/>
      <c r="AA562" s="36"/>
      <c r="AB562" s="36"/>
      <c r="AC562" s="36"/>
      <c r="AD562" s="36"/>
      <c r="AE562" s="36"/>
      <c r="AF562" s="36"/>
      <c r="AG562" s="36"/>
      <c r="AH562" s="36"/>
      <c r="AI562" s="36"/>
      <c r="AJ562" s="36"/>
      <c r="AK562" s="36"/>
      <c r="AL562" s="36"/>
      <c r="AM562" s="36"/>
      <c r="AN562" s="36"/>
    </row>
    <row r="563" spans="25:40" x14ac:dyDescent="0.3">
      <c r="Y563" s="36"/>
      <c r="Z563" s="36"/>
      <c r="AA563" s="36"/>
      <c r="AB563" s="36"/>
      <c r="AC563" s="36"/>
      <c r="AD563" s="36"/>
      <c r="AE563" s="36"/>
      <c r="AF563" s="36"/>
      <c r="AG563" s="36"/>
      <c r="AH563" s="36"/>
      <c r="AI563" s="36"/>
      <c r="AJ563" s="36"/>
      <c r="AK563" s="36"/>
      <c r="AL563" s="36"/>
      <c r="AM563" s="36"/>
      <c r="AN563" s="36"/>
    </row>
    <row r="564" spans="25:40" x14ac:dyDescent="0.3">
      <c r="Y564" s="36"/>
      <c r="Z564" s="36"/>
      <c r="AA564" s="36"/>
      <c r="AB564" s="36"/>
      <c r="AC564" s="36"/>
      <c r="AD564" s="36"/>
      <c r="AE564" s="36"/>
      <c r="AF564" s="36"/>
      <c r="AG564" s="36"/>
      <c r="AH564" s="36"/>
      <c r="AI564" s="36"/>
      <c r="AJ564" s="36"/>
      <c r="AK564" s="36"/>
      <c r="AL564" s="36"/>
      <c r="AM564" s="36"/>
      <c r="AN564" s="36"/>
    </row>
    <row r="565" spans="25:40" x14ac:dyDescent="0.3">
      <c r="Y565" s="36"/>
      <c r="Z565" s="36"/>
      <c r="AA565" s="36"/>
      <c r="AB565" s="36"/>
      <c r="AC565" s="36"/>
      <c r="AD565" s="36"/>
      <c r="AE565" s="36"/>
      <c r="AF565" s="36"/>
      <c r="AG565" s="36"/>
      <c r="AH565" s="36"/>
      <c r="AI565" s="36"/>
      <c r="AJ565" s="36"/>
      <c r="AK565" s="36"/>
      <c r="AL565" s="36"/>
      <c r="AM565" s="36"/>
      <c r="AN565" s="36"/>
    </row>
    <row r="566" spans="25:40" x14ac:dyDescent="0.3">
      <c r="Y566" s="36"/>
      <c r="Z566" s="36"/>
      <c r="AA566" s="36"/>
      <c r="AB566" s="36"/>
      <c r="AC566" s="36"/>
      <c r="AD566" s="36"/>
      <c r="AE566" s="36"/>
      <c r="AF566" s="36"/>
      <c r="AG566" s="36"/>
      <c r="AH566" s="36"/>
      <c r="AI566" s="36"/>
      <c r="AJ566" s="36"/>
      <c r="AK566" s="36"/>
      <c r="AL566" s="36"/>
      <c r="AM566" s="36"/>
      <c r="AN566" s="36"/>
    </row>
    <row r="567" spans="25:40" x14ac:dyDescent="0.3">
      <c r="Y567" s="36"/>
      <c r="Z567" s="36"/>
      <c r="AA567" s="36"/>
      <c r="AB567" s="36"/>
      <c r="AC567" s="36"/>
      <c r="AD567" s="36"/>
      <c r="AE567" s="36"/>
      <c r="AF567" s="36"/>
      <c r="AG567" s="36"/>
      <c r="AH567" s="36"/>
      <c r="AI567" s="36"/>
      <c r="AJ567" s="36"/>
      <c r="AK567" s="36"/>
      <c r="AL567" s="36"/>
      <c r="AM567" s="36"/>
      <c r="AN567" s="36"/>
    </row>
    <row r="568" spans="25:40" x14ac:dyDescent="0.3">
      <c r="Y568" s="36"/>
      <c r="Z568" s="36"/>
      <c r="AA568" s="36"/>
      <c r="AB568" s="36"/>
      <c r="AC568" s="36"/>
      <c r="AD568" s="36"/>
      <c r="AE568" s="36"/>
      <c r="AF568" s="36"/>
      <c r="AG568" s="36"/>
      <c r="AH568" s="36"/>
      <c r="AI568" s="36"/>
      <c r="AJ568" s="36"/>
      <c r="AK568" s="36"/>
      <c r="AL568" s="36"/>
      <c r="AM568" s="36"/>
      <c r="AN568" s="36"/>
    </row>
    <row r="569" spans="25:40" x14ac:dyDescent="0.3">
      <c r="Y569" s="36"/>
      <c r="Z569" s="36"/>
      <c r="AA569" s="36"/>
      <c r="AB569" s="36"/>
      <c r="AC569" s="36"/>
      <c r="AD569" s="36"/>
      <c r="AE569" s="36"/>
      <c r="AF569" s="36"/>
      <c r="AG569" s="36"/>
      <c r="AH569" s="36"/>
      <c r="AI569" s="36"/>
      <c r="AJ569" s="36"/>
      <c r="AK569" s="36"/>
      <c r="AL569" s="36"/>
      <c r="AM569" s="36"/>
      <c r="AN569" s="36"/>
    </row>
    <row r="570" spans="25:40" x14ac:dyDescent="0.3">
      <c r="Y570" s="36"/>
      <c r="Z570" s="36"/>
      <c r="AA570" s="36"/>
      <c r="AB570" s="36"/>
      <c r="AC570" s="36"/>
      <c r="AD570" s="36"/>
      <c r="AE570" s="36"/>
      <c r="AF570" s="36"/>
      <c r="AG570" s="36"/>
      <c r="AH570" s="36"/>
      <c r="AI570" s="36"/>
      <c r="AJ570" s="36"/>
      <c r="AK570" s="36"/>
      <c r="AL570" s="36"/>
      <c r="AM570" s="36"/>
      <c r="AN570" s="36"/>
    </row>
    <row r="571" spans="25:40" x14ac:dyDescent="0.3">
      <c r="Y571" s="36"/>
      <c r="Z571" s="36"/>
      <c r="AA571" s="36"/>
      <c r="AB571" s="36"/>
      <c r="AC571" s="36"/>
      <c r="AD571" s="36"/>
      <c r="AE571" s="36"/>
      <c r="AF571" s="36"/>
      <c r="AG571" s="36"/>
      <c r="AH571" s="36"/>
      <c r="AI571" s="36"/>
      <c r="AJ571" s="36"/>
      <c r="AK571" s="36"/>
      <c r="AL571" s="36"/>
      <c r="AM571" s="36"/>
      <c r="AN571" s="36"/>
    </row>
    <row r="572" spans="25:40" x14ac:dyDescent="0.3">
      <c r="Y572" s="36"/>
      <c r="Z572" s="36"/>
      <c r="AA572" s="36"/>
      <c r="AB572" s="36"/>
      <c r="AC572" s="36"/>
      <c r="AD572" s="36"/>
      <c r="AE572" s="36"/>
      <c r="AF572" s="36"/>
      <c r="AG572" s="36"/>
      <c r="AH572" s="36"/>
      <c r="AI572" s="36"/>
      <c r="AJ572" s="36"/>
      <c r="AK572" s="36"/>
      <c r="AL572" s="36"/>
      <c r="AM572" s="36"/>
      <c r="AN572" s="36"/>
    </row>
    <row r="573" spans="25:40" x14ac:dyDescent="0.3">
      <c r="Y573" s="36"/>
      <c r="Z573" s="36"/>
      <c r="AA573" s="36"/>
      <c r="AB573" s="36"/>
      <c r="AC573" s="36"/>
      <c r="AD573" s="36"/>
      <c r="AE573" s="36"/>
      <c r="AF573" s="36"/>
      <c r="AG573" s="36"/>
      <c r="AH573" s="36"/>
      <c r="AI573" s="36"/>
      <c r="AJ573" s="36"/>
      <c r="AK573" s="36"/>
      <c r="AL573" s="36"/>
      <c r="AM573" s="36"/>
      <c r="AN573" s="36"/>
    </row>
    <row r="574" spans="25:40" x14ac:dyDescent="0.3">
      <c r="Y574" s="36"/>
      <c r="Z574" s="36"/>
      <c r="AA574" s="36"/>
      <c r="AB574" s="36"/>
      <c r="AC574" s="36"/>
      <c r="AD574" s="36"/>
      <c r="AE574" s="36"/>
      <c r="AF574" s="36"/>
      <c r="AG574" s="36"/>
      <c r="AH574" s="36"/>
      <c r="AI574" s="36"/>
      <c r="AJ574" s="36"/>
      <c r="AK574" s="36"/>
      <c r="AL574" s="36"/>
      <c r="AM574" s="36"/>
      <c r="AN574" s="36"/>
    </row>
    <row r="575" spans="25:40" x14ac:dyDescent="0.3">
      <c r="Y575" s="36"/>
      <c r="Z575" s="36"/>
      <c r="AA575" s="36"/>
      <c r="AB575" s="36"/>
      <c r="AC575" s="36"/>
      <c r="AD575" s="36"/>
      <c r="AE575" s="36"/>
      <c r="AF575" s="36"/>
      <c r="AG575" s="36"/>
      <c r="AH575" s="36"/>
      <c r="AI575" s="36"/>
      <c r="AJ575" s="36"/>
      <c r="AK575" s="36"/>
      <c r="AL575" s="36"/>
      <c r="AM575" s="36"/>
      <c r="AN575" s="36"/>
    </row>
    <row r="576" spans="25:40" x14ac:dyDescent="0.3">
      <c r="Y576" s="36"/>
      <c r="Z576" s="36"/>
      <c r="AA576" s="36"/>
      <c r="AB576" s="36"/>
      <c r="AC576" s="36"/>
      <c r="AD576" s="36"/>
      <c r="AE576" s="36"/>
      <c r="AF576" s="36"/>
      <c r="AG576" s="36"/>
      <c r="AH576" s="36"/>
      <c r="AI576" s="36"/>
      <c r="AJ576" s="36"/>
      <c r="AK576" s="36"/>
      <c r="AL576" s="36"/>
      <c r="AM576" s="36"/>
      <c r="AN576" s="36"/>
    </row>
    <row r="577" spans="25:40" x14ac:dyDescent="0.3">
      <c r="Y577" s="36"/>
      <c r="Z577" s="36"/>
      <c r="AA577" s="36"/>
      <c r="AB577" s="36"/>
      <c r="AC577" s="36"/>
      <c r="AD577" s="36"/>
      <c r="AE577" s="36"/>
      <c r="AF577" s="36"/>
      <c r="AG577" s="36"/>
      <c r="AH577" s="36"/>
      <c r="AI577" s="36"/>
      <c r="AJ577" s="36"/>
      <c r="AK577" s="36"/>
      <c r="AL577" s="36"/>
      <c r="AM577" s="36"/>
      <c r="AN577" s="36"/>
    </row>
    <row r="578" spans="25:40" x14ac:dyDescent="0.3">
      <c r="Y578" s="36"/>
      <c r="Z578" s="36"/>
      <c r="AA578" s="36"/>
      <c r="AB578" s="36"/>
      <c r="AC578" s="36"/>
      <c r="AD578" s="36"/>
      <c r="AE578" s="36"/>
      <c r="AF578" s="36"/>
      <c r="AG578" s="36"/>
      <c r="AH578" s="36"/>
      <c r="AI578" s="36"/>
      <c r="AJ578" s="36"/>
      <c r="AK578" s="36"/>
      <c r="AL578" s="36"/>
      <c r="AM578" s="36"/>
      <c r="AN578" s="36"/>
    </row>
    <row r="579" spans="25:40" x14ac:dyDescent="0.3">
      <c r="Y579" s="36"/>
      <c r="Z579" s="36"/>
      <c r="AA579" s="36"/>
      <c r="AB579" s="36"/>
      <c r="AC579" s="36"/>
      <c r="AD579" s="36"/>
      <c r="AE579" s="36"/>
      <c r="AF579" s="36"/>
      <c r="AG579" s="36"/>
      <c r="AH579" s="36"/>
      <c r="AI579" s="36"/>
      <c r="AJ579" s="36"/>
      <c r="AK579" s="36"/>
      <c r="AL579" s="36"/>
      <c r="AM579" s="36"/>
      <c r="AN579" s="36"/>
    </row>
    <row r="580" spans="25:40" x14ac:dyDescent="0.3">
      <c r="Y580" s="36"/>
      <c r="Z580" s="36"/>
      <c r="AA580" s="36"/>
      <c r="AB580" s="36"/>
      <c r="AC580" s="36"/>
      <c r="AD580" s="36"/>
      <c r="AE580" s="36"/>
      <c r="AF580" s="36"/>
      <c r="AG580" s="36"/>
      <c r="AH580" s="36"/>
      <c r="AI580" s="36"/>
      <c r="AJ580" s="36"/>
      <c r="AK580" s="36"/>
      <c r="AL580" s="36"/>
      <c r="AM580" s="36"/>
      <c r="AN580" s="36"/>
    </row>
    <row r="581" spans="25:40" x14ac:dyDescent="0.3">
      <c r="Y581" s="36"/>
      <c r="Z581" s="36"/>
      <c r="AA581" s="36"/>
      <c r="AB581" s="36"/>
      <c r="AC581" s="36"/>
      <c r="AD581" s="36"/>
      <c r="AE581" s="36"/>
      <c r="AF581" s="36"/>
      <c r="AG581" s="36"/>
      <c r="AH581" s="36"/>
      <c r="AI581" s="36"/>
      <c r="AJ581" s="36"/>
      <c r="AK581" s="36"/>
      <c r="AL581" s="36"/>
      <c r="AM581" s="36"/>
      <c r="AN581" s="36"/>
    </row>
    <row r="582" spans="25:40" x14ac:dyDescent="0.3">
      <c r="Y582" s="36"/>
      <c r="Z582" s="36"/>
      <c r="AA582" s="36"/>
      <c r="AB582" s="36"/>
      <c r="AC582" s="36"/>
      <c r="AD582" s="36"/>
      <c r="AE582" s="36"/>
      <c r="AF582" s="36"/>
      <c r="AG582" s="36"/>
      <c r="AH582" s="36"/>
      <c r="AI582" s="36"/>
      <c r="AJ582" s="36"/>
      <c r="AK582" s="36"/>
      <c r="AL582" s="36"/>
      <c r="AM582" s="36"/>
      <c r="AN582" s="36"/>
    </row>
    <row r="583" spans="25:40" x14ac:dyDescent="0.3">
      <c r="Y583" s="36"/>
      <c r="Z583" s="36"/>
      <c r="AA583" s="36"/>
      <c r="AB583" s="36"/>
      <c r="AC583" s="36"/>
      <c r="AD583" s="36"/>
      <c r="AE583" s="36"/>
      <c r="AF583" s="36"/>
      <c r="AG583" s="36"/>
      <c r="AH583" s="36"/>
      <c r="AI583" s="36"/>
      <c r="AJ583" s="36"/>
      <c r="AK583" s="36"/>
      <c r="AL583" s="36"/>
      <c r="AM583" s="36"/>
      <c r="AN583" s="36"/>
    </row>
    <row r="584" spans="25:40" x14ac:dyDescent="0.3">
      <c r="Y584" s="36"/>
      <c r="Z584" s="36"/>
      <c r="AA584" s="36"/>
      <c r="AB584" s="36"/>
      <c r="AC584" s="36"/>
      <c r="AD584" s="36"/>
      <c r="AE584" s="36"/>
      <c r="AF584" s="36"/>
      <c r="AG584" s="36"/>
      <c r="AH584" s="36"/>
      <c r="AI584" s="36"/>
      <c r="AJ584" s="36"/>
      <c r="AK584" s="36"/>
      <c r="AL584" s="36"/>
      <c r="AM584" s="36"/>
      <c r="AN584" s="36"/>
    </row>
    <row r="585" spans="25:40" x14ac:dyDescent="0.3">
      <c r="Y585" s="36"/>
      <c r="Z585" s="36"/>
      <c r="AA585" s="36"/>
      <c r="AB585" s="36"/>
      <c r="AC585" s="36"/>
      <c r="AD585" s="36"/>
      <c r="AE585" s="36"/>
      <c r="AF585" s="36"/>
      <c r="AG585" s="36"/>
      <c r="AH585" s="36"/>
      <c r="AI585" s="36"/>
      <c r="AJ585" s="36"/>
      <c r="AK585" s="36"/>
      <c r="AL585" s="36"/>
      <c r="AM585" s="36"/>
      <c r="AN585" s="36"/>
    </row>
    <row r="586" spans="25:40" x14ac:dyDescent="0.3">
      <c r="Y586" s="36"/>
      <c r="Z586" s="36"/>
      <c r="AA586" s="36"/>
      <c r="AB586" s="36"/>
      <c r="AC586" s="36"/>
      <c r="AD586" s="36"/>
      <c r="AE586" s="36"/>
      <c r="AF586" s="36"/>
      <c r="AG586" s="36"/>
      <c r="AH586" s="36"/>
      <c r="AI586" s="36"/>
      <c r="AJ586" s="36"/>
      <c r="AK586" s="36"/>
      <c r="AL586" s="36"/>
      <c r="AM586" s="36"/>
      <c r="AN586" s="36"/>
    </row>
    <row r="587" spans="25:40" x14ac:dyDescent="0.3">
      <c r="Y587" s="36"/>
      <c r="Z587" s="36"/>
      <c r="AA587" s="36"/>
      <c r="AB587" s="36"/>
      <c r="AC587" s="36"/>
      <c r="AD587" s="36"/>
      <c r="AE587" s="36"/>
      <c r="AF587" s="36"/>
      <c r="AG587" s="36"/>
      <c r="AH587" s="36"/>
      <c r="AI587" s="36"/>
      <c r="AJ587" s="36"/>
      <c r="AK587" s="36"/>
      <c r="AL587" s="36"/>
      <c r="AM587" s="36"/>
      <c r="AN587" s="36"/>
    </row>
    <row r="588" spans="25:40" x14ac:dyDescent="0.3">
      <c r="Y588" s="36"/>
      <c r="Z588" s="36"/>
      <c r="AA588" s="36"/>
      <c r="AB588" s="36"/>
      <c r="AC588" s="36"/>
      <c r="AD588" s="36"/>
      <c r="AE588" s="36"/>
      <c r="AF588" s="36"/>
      <c r="AG588" s="36"/>
      <c r="AH588" s="36"/>
      <c r="AI588" s="36"/>
      <c r="AJ588" s="36"/>
      <c r="AK588" s="36"/>
      <c r="AL588" s="36"/>
      <c r="AM588" s="36"/>
      <c r="AN588" s="36"/>
    </row>
    <row r="589" spans="25:40" x14ac:dyDescent="0.3">
      <c r="Y589" s="36"/>
      <c r="Z589" s="36"/>
      <c r="AA589" s="36"/>
      <c r="AB589" s="36"/>
      <c r="AC589" s="36"/>
      <c r="AD589" s="36"/>
      <c r="AE589" s="36"/>
      <c r="AF589" s="36"/>
      <c r="AG589" s="36"/>
      <c r="AH589" s="36"/>
      <c r="AI589" s="36"/>
      <c r="AJ589" s="36"/>
      <c r="AK589" s="36"/>
      <c r="AL589" s="36"/>
      <c r="AM589" s="36"/>
      <c r="AN589" s="36"/>
    </row>
    <row r="590" spans="25:40" x14ac:dyDescent="0.3">
      <c r="Y590" s="36"/>
      <c r="Z590" s="36"/>
      <c r="AA590" s="36"/>
      <c r="AB590" s="36"/>
      <c r="AC590" s="36"/>
      <c r="AD590" s="36"/>
      <c r="AE590" s="36"/>
      <c r="AF590" s="36"/>
      <c r="AG590" s="36"/>
      <c r="AH590" s="36"/>
      <c r="AI590" s="36"/>
      <c r="AJ590" s="36"/>
      <c r="AK590" s="36"/>
      <c r="AL590" s="36"/>
      <c r="AM590" s="36"/>
      <c r="AN590" s="36"/>
    </row>
    <row r="591" spans="25:40" x14ac:dyDescent="0.3">
      <c r="Y591" s="36"/>
      <c r="Z591" s="36"/>
      <c r="AA591" s="36"/>
      <c r="AB591" s="36"/>
      <c r="AC591" s="36"/>
      <c r="AD591" s="36"/>
      <c r="AE591" s="36"/>
      <c r="AF591" s="36"/>
      <c r="AG591" s="36"/>
      <c r="AH591" s="36"/>
      <c r="AI591" s="36"/>
      <c r="AJ591" s="36"/>
      <c r="AK591" s="36"/>
      <c r="AL591" s="36"/>
      <c r="AM591" s="36"/>
      <c r="AN591" s="36"/>
    </row>
    <row r="592" spans="25:40" x14ac:dyDescent="0.3">
      <c r="Y592" s="36"/>
      <c r="Z592" s="36"/>
      <c r="AA592" s="36"/>
      <c r="AB592" s="36"/>
      <c r="AC592" s="36"/>
      <c r="AD592" s="36"/>
      <c r="AE592" s="36"/>
      <c r="AF592" s="36"/>
      <c r="AG592" s="36"/>
      <c r="AH592" s="36"/>
      <c r="AI592" s="36"/>
      <c r="AJ592" s="36"/>
      <c r="AK592" s="36"/>
      <c r="AL592" s="36"/>
      <c r="AM592" s="36"/>
      <c r="AN592" s="36"/>
    </row>
    <row r="593" spans="25:40" x14ac:dyDescent="0.3">
      <c r="Y593" s="36"/>
      <c r="Z593" s="36"/>
      <c r="AA593" s="36"/>
      <c r="AB593" s="36"/>
      <c r="AC593" s="36"/>
      <c r="AD593" s="36"/>
      <c r="AE593" s="36"/>
      <c r="AF593" s="36"/>
      <c r="AG593" s="36"/>
      <c r="AH593" s="36"/>
      <c r="AI593" s="36"/>
      <c r="AJ593" s="36"/>
      <c r="AK593" s="36"/>
      <c r="AL593" s="36"/>
      <c r="AM593" s="36"/>
      <c r="AN593" s="36"/>
    </row>
    <row r="594" spans="25:40" x14ac:dyDescent="0.3">
      <c r="Y594" s="36"/>
      <c r="Z594" s="36"/>
      <c r="AA594" s="36"/>
      <c r="AB594" s="36"/>
      <c r="AC594" s="36"/>
      <c r="AD594" s="36"/>
      <c r="AE594" s="36"/>
      <c r="AF594" s="36"/>
      <c r="AG594" s="36"/>
      <c r="AH594" s="36"/>
      <c r="AI594" s="36"/>
      <c r="AJ594" s="36"/>
      <c r="AK594" s="36"/>
      <c r="AL594" s="36"/>
      <c r="AM594" s="36"/>
      <c r="AN594" s="36"/>
    </row>
    <row r="595" spans="25:40" x14ac:dyDescent="0.3">
      <c r="Y595" s="36"/>
      <c r="Z595" s="36"/>
      <c r="AA595" s="36"/>
      <c r="AB595" s="36"/>
      <c r="AC595" s="36"/>
      <c r="AD595" s="36"/>
      <c r="AE595" s="36"/>
      <c r="AF595" s="36"/>
      <c r="AG595" s="36"/>
      <c r="AH595" s="36"/>
      <c r="AI595" s="36"/>
      <c r="AJ595" s="36"/>
      <c r="AK595" s="36"/>
      <c r="AL595" s="36"/>
      <c r="AM595" s="36"/>
      <c r="AN595" s="36"/>
    </row>
    <row r="596" spans="25:40" x14ac:dyDescent="0.3">
      <c r="Y596" s="36"/>
      <c r="Z596" s="36"/>
      <c r="AA596" s="36"/>
      <c r="AB596" s="36"/>
      <c r="AC596" s="36"/>
      <c r="AD596" s="36"/>
      <c r="AE596" s="36"/>
      <c r="AF596" s="36"/>
      <c r="AG596" s="36"/>
      <c r="AH596" s="36"/>
      <c r="AI596" s="36"/>
      <c r="AJ596" s="36"/>
      <c r="AK596" s="36"/>
      <c r="AL596" s="36"/>
      <c r="AM596" s="36"/>
      <c r="AN596" s="36"/>
    </row>
    <row r="597" spans="25:40" x14ac:dyDescent="0.3">
      <c r="Y597" s="36"/>
      <c r="Z597" s="36"/>
      <c r="AA597" s="36"/>
      <c r="AB597" s="36"/>
      <c r="AC597" s="36"/>
      <c r="AD597" s="36"/>
      <c r="AE597" s="36"/>
      <c r="AF597" s="36"/>
      <c r="AG597" s="36"/>
      <c r="AH597" s="36"/>
      <c r="AI597" s="36"/>
      <c r="AJ597" s="36"/>
      <c r="AK597" s="36"/>
      <c r="AL597" s="36"/>
      <c r="AM597" s="36"/>
      <c r="AN597" s="36"/>
    </row>
    <row r="598" spans="25:40" x14ac:dyDescent="0.3">
      <c r="Y598" s="36"/>
      <c r="Z598" s="36"/>
      <c r="AA598" s="36"/>
      <c r="AB598" s="36"/>
      <c r="AC598" s="36"/>
      <c r="AD598" s="36"/>
      <c r="AE598" s="36"/>
      <c r="AF598" s="36"/>
      <c r="AG598" s="36"/>
      <c r="AH598" s="36"/>
      <c r="AI598" s="36"/>
      <c r="AJ598" s="36"/>
      <c r="AK598" s="36"/>
      <c r="AL598" s="36"/>
      <c r="AM598" s="36"/>
      <c r="AN598" s="36"/>
    </row>
    <row r="599" spans="25:40" x14ac:dyDescent="0.3">
      <c r="Y599" s="36"/>
      <c r="Z599" s="36"/>
      <c r="AA599" s="36"/>
      <c r="AB599" s="36"/>
      <c r="AC599" s="36"/>
      <c r="AD599" s="36"/>
      <c r="AE599" s="36"/>
      <c r="AF599" s="36"/>
      <c r="AG599" s="36"/>
      <c r="AH599" s="36"/>
      <c r="AI599" s="36"/>
      <c r="AJ599" s="36"/>
      <c r="AK599" s="36"/>
      <c r="AL599" s="36"/>
      <c r="AM599" s="36"/>
      <c r="AN599" s="36"/>
    </row>
    <row r="600" spans="25:40" x14ac:dyDescent="0.3">
      <c r="Y600" s="36"/>
      <c r="Z600" s="36"/>
      <c r="AA600" s="36"/>
      <c r="AB600" s="36"/>
      <c r="AC600" s="36"/>
      <c r="AD600" s="36"/>
      <c r="AE600" s="36"/>
      <c r="AF600" s="36"/>
      <c r="AG600" s="36"/>
      <c r="AH600" s="36"/>
      <c r="AI600" s="36"/>
      <c r="AJ600" s="36"/>
      <c r="AK600" s="36"/>
      <c r="AL600" s="36"/>
      <c r="AM600" s="36"/>
      <c r="AN600" s="36"/>
    </row>
    <row r="601" spans="25:40" x14ac:dyDescent="0.3">
      <c r="Y601" s="36"/>
      <c r="Z601" s="36"/>
      <c r="AA601" s="36"/>
      <c r="AB601" s="36"/>
      <c r="AC601" s="36"/>
      <c r="AD601" s="36"/>
      <c r="AE601" s="36"/>
      <c r="AF601" s="36"/>
      <c r="AG601" s="36"/>
      <c r="AH601" s="36"/>
      <c r="AI601" s="36"/>
      <c r="AJ601" s="36"/>
      <c r="AK601" s="36"/>
      <c r="AL601" s="36"/>
      <c r="AM601" s="36"/>
      <c r="AN601" s="36"/>
    </row>
    <row r="602" spans="25:40" x14ac:dyDescent="0.3">
      <c r="Y602" s="36"/>
      <c r="Z602" s="36"/>
      <c r="AA602" s="36"/>
      <c r="AB602" s="36"/>
      <c r="AC602" s="36"/>
      <c r="AD602" s="36"/>
      <c r="AE602" s="36"/>
      <c r="AF602" s="36"/>
      <c r="AG602" s="36"/>
      <c r="AH602" s="36"/>
      <c r="AI602" s="36"/>
      <c r="AJ602" s="36"/>
      <c r="AK602" s="36"/>
      <c r="AL602" s="36"/>
      <c r="AM602" s="36"/>
      <c r="AN602" s="36"/>
    </row>
    <row r="603" spans="25:40" x14ac:dyDescent="0.3">
      <c r="Y603" s="36"/>
      <c r="Z603" s="36"/>
      <c r="AA603" s="36"/>
      <c r="AB603" s="36"/>
      <c r="AC603" s="36"/>
      <c r="AD603" s="36"/>
      <c r="AE603" s="36"/>
      <c r="AF603" s="36"/>
      <c r="AG603" s="36"/>
      <c r="AH603" s="36"/>
      <c r="AI603" s="36"/>
      <c r="AJ603" s="36"/>
      <c r="AK603" s="36"/>
      <c r="AL603" s="36"/>
      <c r="AM603" s="36"/>
      <c r="AN603" s="36"/>
    </row>
    <row r="604" spans="25:40" x14ac:dyDescent="0.3">
      <c r="Y604" s="36"/>
      <c r="Z604" s="36"/>
      <c r="AA604" s="36"/>
      <c r="AB604" s="36"/>
      <c r="AC604" s="36"/>
      <c r="AD604" s="36"/>
      <c r="AE604" s="36"/>
      <c r="AF604" s="36"/>
      <c r="AG604" s="36"/>
      <c r="AH604" s="36"/>
      <c r="AI604" s="36"/>
      <c r="AJ604" s="36"/>
      <c r="AK604" s="36"/>
      <c r="AL604" s="36"/>
      <c r="AM604" s="36"/>
      <c r="AN604" s="36"/>
    </row>
    <row r="605" spans="25:40" x14ac:dyDescent="0.3">
      <c r="Y605" s="36"/>
      <c r="Z605" s="36"/>
      <c r="AA605" s="36"/>
      <c r="AB605" s="36"/>
      <c r="AC605" s="36"/>
      <c r="AD605" s="36"/>
      <c r="AE605" s="36"/>
      <c r="AF605" s="36"/>
      <c r="AG605" s="36"/>
      <c r="AH605" s="36"/>
      <c r="AI605" s="36"/>
      <c r="AJ605" s="36"/>
      <c r="AK605" s="36"/>
      <c r="AL605" s="36"/>
      <c r="AM605" s="36"/>
      <c r="AN605" s="36"/>
    </row>
    <row r="606" spans="25:40" x14ac:dyDescent="0.3">
      <c r="Y606" s="36"/>
      <c r="Z606" s="36"/>
      <c r="AA606" s="36"/>
      <c r="AB606" s="36"/>
      <c r="AC606" s="36"/>
      <c r="AD606" s="36"/>
      <c r="AE606" s="36"/>
      <c r="AF606" s="36"/>
      <c r="AG606" s="36"/>
      <c r="AH606" s="36"/>
      <c r="AI606" s="36"/>
      <c r="AJ606" s="36"/>
      <c r="AK606" s="36"/>
      <c r="AL606" s="36"/>
      <c r="AM606" s="36"/>
      <c r="AN606" s="36"/>
    </row>
    <row r="607" spans="25:40" x14ac:dyDescent="0.3">
      <c r="Y607" s="36"/>
      <c r="Z607" s="36"/>
      <c r="AA607" s="36"/>
      <c r="AB607" s="36"/>
      <c r="AC607" s="36"/>
      <c r="AD607" s="36"/>
      <c r="AE607" s="36"/>
      <c r="AF607" s="36"/>
      <c r="AG607" s="36"/>
      <c r="AH607" s="36"/>
      <c r="AI607" s="36"/>
      <c r="AJ607" s="36"/>
      <c r="AK607" s="36"/>
      <c r="AL607" s="36"/>
      <c r="AM607" s="36"/>
      <c r="AN607" s="36"/>
    </row>
    <row r="608" spans="25:40" x14ac:dyDescent="0.3">
      <c r="Y608" s="36"/>
      <c r="Z608" s="36"/>
      <c r="AA608" s="36"/>
      <c r="AB608" s="36"/>
      <c r="AC608" s="36"/>
      <c r="AD608" s="36"/>
      <c r="AE608" s="36"/>
      <c r="AF608" s="36"/>
      <c r="AG608" s="36"/>
      <c r="AH608" s="36"/>
      <c r="AI608" s="36"/>
      <c r="AJ608" s="36"/>
      <c r="AK608" s="36"/>
      <c r="AL608" s="36"/>
      <c r="AM608" s="36"/>
      <c r="AN608" s="36"/>
    </row>
    <row r="609" spans="25:40" x14ac:dyDescent="0.3">
      <c r="Y609" s="36"/>
      <c r="Z609" s="36"/>
      <c r="AA609" s="36"/>
      <c r="AB609" s="36"/>
      <c r="AC609" s="36"/>
      <c r="AD609" s="36"/>
      <c r="AE609" s="36"/>
      <c r="AF609" s="36"/>
      <c r="AG609" s="36"/>
      <c r="AH609" s="36"/>
      <c r="AI609" s="36"/>
      <c r="AJ609" s="36"/>
      <c r="AK609" s="36"/>
      <c r="AL609" s="36"/>
      <c r="AM609" s="36"/>
      <c r="AN609" s="36"/>
    </row>
    <row r="610" spans="25:40" x14ac:dyDescent="0.3">
      <c r="Y610" s="36"/>
      <c r="Z610" s="36"/>
      <c r="AA610" s="36"/>
      <c r="AB610" s="36"/>
      <c r="AC610" s="36"/>
      <c r="AD610" s="36"/>
      <c r="AE610" s="36"/>
      <c r="AF610" s="36"/>
      <c r="AG610" s="36"/>
      <c r="AH610" s="36"/>
      <c r="AI610" s="36"/>
      <c r="AJ610" s="36"/>
      <c r="AK610" s="36"/>
      <c r="AL610" s="36"/>
      <c r="AM610" s="36"/>
      <c r="AN610" s="36"/>
    </row>
    <row r="611" spans="25:40" x14ac:dyDescent="0.3">
      <c r="Y611" s="36"/>
      <c r="Z611" s="36"/>
      <c r="AA611" s="36"/>
      <c r="AB611" s="36"/>
      <c r="AC611" s="36"/>
      <c r="AD611" s="36"/>
      <c r="AE611" s="36"/>
      <c r="AF611" s="36"/>
      <c r="AG611" s="36"/>
      <c r="AH611" s="36"/>
      <c r="AI611" s="36"/>
      <c r="AJ611" s="36"/>
      <c r="AK611" s="36"/>
      <c r="AL611" s="36"/>
      <c r="AM611" s="36"/>
      <c r="AN611" s="36"/>
    </row>
    <row r="612" spans="25:40" x14ac:dyDescent="0.3">
      <c r="Y612" s="36"/>
      <c r="Z612" s="36"/>
      <c r="AA612" s="36"/>
      <c r="AB612" s="36"/>
      <c r="AC612" s="36"/>
      <c r="AD612" s="36"/>
      <c r="AE612" s="36"/>
      <c r="AF612" s="36"/>
      <c r="AG612" s="36"/>
      <c r="AH612" s="36"/>
      <c r="AI612" s="36"/>
      <c r="AJ612" s="36"/>
      <c r="AK612" s="36"/>
      <c r="AL612" s="36"/>
      <c r="AM612" s="36"/>
      <c r="AN612" s="36"/>
    </row>
    <row r="613" spans="25:40" x14ac:dyDescent="0.3">
      <c r="Y613" s="36"/>
      <c r="Z613" s="36"/>
      <c r="AA613" s="36"/>
      <c r="AB613" s="36"/>
      <c r="AC613" s="36"/>
      <c r="AD613" s="36"/>
      <c r="AE613" s="36"/>
      <c r="AF613" s="36"/>
      <c r="AG613" s="36"/>
      <c r="AH613" s="36"/>
      <c r="AI613" s="36"/>
      <c r="AJ613" s="36"/>
      <c r="AK613" s="36"/>
      <c r="AL613" s="36"/>
      <c r="AM613" s="36"/>
      <c r="AN613" s="36"/>
    </row>
    <row r="614" spans="25:40" x14ac:dyDescent="0.3">
      <c r="Y614" s="36"/>
      <c r="Z614" s="36"/>
      <c r="AA614" s="36"/>
      <c r="AB614" s="36"/>
      <c r="AC614" s="36"/>
      <c r="AD614" s="36"/>
      <c r="AE614" s="36"/>
      <c r="AF614" s="36"/>
      <c r="AG614" s="36"/>
      <c r="AH614" s="36"/>
      <c r="AI614" s="36"/>
      <c r="AJ614" s="36"/>
      <c r="AK614" s="36"/>
      <c r="AL614" s="36"/>
      <c r="AM614" s="36"/>
      <c r="AN614" s="36"/>
    </row>
    <row r="615" spans="25:40" x14ac:dyDescent="0.3">
      <c r="Y615" s="36"/>
      <c r="Z615" s="36"/>
      <c r="AA615" s="36"/>
      <c r="AB615" s="36"/>
      <c r="AC615" s="36"/>
      <c r="AD615" s="36"/>
      <c r="AE615" s="36"/>
      <c r="AF615" s="36"/>
      <c r="AG615" s="36"/>
      <c r="AH615" s="36"/>
      <c r="AI615" s="36"/>
      <c r="AJ615" s="36"/>
      <c r="AK615" s="36"/>
      <c r="AL615" s="36"/>
      <c r="AM615" s="36"/>
      <c r="AN615" s="36"/>
    </row>
    <row r="616" spans="25:40" x14ac:dyDescent="0.3">
      <c r="Y616" s="36"/>
      <c r="Z616" s="36"/>
      <c r="AA616" s="36"/>
      <c r="AB616" s="36"/>
      <c r="AC616" s="36"/>
      <c r="AD616" s="36"/>
      <c r="AE616" s="36"/>
      <c r="AF616" s="36"/>
      <c r="AG616" s="36"/>
      <c r="AH616" s="36"/>
      <c r="AI616" s="36"/>
      <c r="AJ616" s="36"/>
      <c r="AK616" s="36"/>
      <c r="AL616" s="36"/>
      <c r="AM616" s="36"/>
      <c r="AN616" s="36"/>
    </row>
    <row r="617" spans="25:40" x14ac:dyDescent="0.3">
      <c r="Y617" s="36"/>
      <c r="Z617" s="36"/>
      <c r="AA617" s="36"/>
      <c r="AB617" s="36"/>
      <c r="AC617" s="36"/>
      <c r="AD617" s="36"/>
      <c r="AE617" s="36"/>
      <c r="AF617" s="36"/>
      <c r="AG617" s="36"/>
      <c r="AH617" s="36"/>
      <c r="AI617" s="36"/>
      <c r="AJ617" s="36"/>
      <c r="AK617" s="36"/>
      <c r="AL617" s="36"/>
      <c r="AM617" s="36"/>
      <c r="AN617" s="36"/>
    </row>
    <row r="618" spans="25:40" x14ac:dyDescent="0.3">
      <c r="Y618" s="36"/>
      <c r="Z618" s="36"/>
      <c r="AA618" s="36"/>
      <c r="AB618" s="36"/>
      <c r="AC618" s="36"/>
      <c r="AD618" s="36"/>
      <c r="AE618" s="36"/>
      <c r="AF618" s="36"/>
      <c r="AG618" s="36"/>
      <c r="AH618" s="36"/>
      <c r="AI618" s="36"/>
      <c r="AJ618" s="36"/>
      <c r="AK618" s="36"/>
      <c r="AL618" s="36"/>
      <c r="AM618" s="36"/>
      <c r="AN618" s="36"/>
    </row>
    <row r="619" spans="25:40" x14ac:dyDescent="0.3">
      <c r="Y619" s="36"/>
      <c r="Z619" s="36"/>
      <c r="AA619" s="36"/>
      <c r="AB619" s="36"/>
      <c r="AC619" s="36"/>
      <c r="AD619" s="36"/>
      <c r="AE619" s="36"/>
      <c r="AF619" s="36"/>
      <c r="AG619" s="36"/>
      <c r="AH619" s="36"/>
      <c r="AI619" s="36"/>
      <c r="AJ619" s="36"/>
      <c r="AK619" s="36"/>
      <c r="AL619" s="36"/>
      <c r="AM619" s="36"/>
      <c r="AN619" s="36"/>
    </row>
    <row r="620" spans="25:40" x14ac:dyDescent="0.3">
      <c r="Y620" s="36"/>
      <c r="Z620" s="36"/>
      <c r="AA620" s="36"/>
      <c r="AB620" s="36"/>
      <c r="AC620" s="36"/>
      <c r="AD620" s="36"/>
      <c r="AE620" s="36"/>
      <c r="AF620" s="36"/>
      <c r="AG620" s="36"/>
      <c r="AH620" s="36"/>
      <c r="AI620" s="36"/>
      <c r="AJ620" s="36"/>
      <c r="AK620" s="36"/>
      <c r="AL620" s="36"/>
      <c r="AM620" s="36"/>
      <c r="AN620" s="36"/>
    </row>
    <row r="621" spans="25:40" x14ac:dyDescent="0.3">
      <c r="Y621" s="36"/>
      <c r="Z621" s="36"/>
      <c r="AA621" s="36"/>
      <c r="AB621" s="36"/>
      <c r="AC621" s="36"/>
      <c r="AD621" s="36"/>
      <c r="AE621" s="36"/>
      <c r="AF621" s="36"/>
      <c r="AG621" s="36"/>
      <c r="AH621" s="36"/>
      <c r="AI621" s="36"/>
      <c r="AJ621" s="36"/>
      <c r="AK621" s="36"/>
      <c r="AL621" s="36"/>
      <c r="AM621" s="36"/>
      <c r="AN621" s="36"/>
    </row>
    <row r="622" spans="25:40" x14ac:dyDescent="0.3">
      <c r="Y622" s="36"/>
      <c r="Z622" s="36"/>
      <c r="AA622" s="36"/>
      <c r="AB622" s="36"/>
      <c r="AC622" s="36"/>
      <c r="AD622" s="36"/>
      <c r="AE622" s="36"/>
      <c r="AF622" s="36"/>
      <c r="AG622" s="36"/>
      <c r="AH622" s="36"/>
      <c r="AI622" s="36"/>
      <c r="AJ622" s="36"/>
      <c r="AK622" s="36"/>
      <c r="AL622" s="36"/>
      <c r="AM622" s="36"/>
      <c r="AN622" s="36"/>
    </row>
    <row r="623" spans="25:40" x14ac:dyDescent="0.3">
      <c r="Y623" s="36"/>
      <c r="Z623" s="36"/>
      <c r="AA623" s="36"/>
      <c r="AB623" s="36"/>
      <c r="AC623" s="36"/>
      <c r="AD623" s="36"/>
      <c r="AE623" s="36"/>
      <c r="AF623" s="36"/>
      <c r="AG623" s="36"/>
      <c r="AH623" s="36"/>
      <c r="AI623" s="36"/>
      <c r="AJ623" s="36"/>
      <c r="AK623" s="36"/>
      <c r="AL623" s="36"/>
      <c r="AM623" s="36"/>
      <c r="AN623" s="36"/>
    </row>
    <row r="624" spans="25:40" x14ac:dyDescent="0.3">
      <c r="Y624" s="36"/>
      <c r="Z624" s="36"/>
      <c r="AA624" s="36"/>
      <c r="AB624" s="36"/>
      <c r="AC624" s="36"/>
      <c r="AD624" s="36"/>
      <c r="AE624" s="36"/>
      <c r="AF624" s="36"/>
      <c r="AG624" s="36"/>
      <c r="AH624" s="36"/>
      <c r="AI624" s="36"/>
      <c r="AJ624" s="36"/>
      <c r="AK624" s="36"/>
      <c r="AL624" s="36"/>
      <c r="AM624" s="36"/>
      <c r="AN624" s="36"/>
    </row>
    <row r="625" spans="25:40" x14ac:dyDescent="0.3">
      <c r="Y625" s="36"/>
      <c r="Z625" s="36"/>
      <c r="AA625" s="36"/>
      <c r="AB625" s="36"/>
      <c r="AC625" s="36"/>
      <c r="AD625" s="36"/>
      <c r="AE625" s="36"/>
      <c r="AF625" s="36"/>
      <c r="AG625" s="36"/>
      <c r="AH625" s="36"/>
      <c r="AI625" s="36"/>
      <c r="AJ625" s="36"/>
      <c r="AK625" s="36"/>
      <c r="AL625" s="36"/>
      <c r="AM625" s="36"/>
      <c r="AN625" s="36"/>
    </row>
    <row r="626" spans="25:40" x14ac:dyDescent="0.3">
      <c r="Y626" s="36"/>
      <c r="Z626" s="36"/>
      <c r="AA626" s="36"/>
      <c r="AB626" s="36"/>
      <c r="AC626" s="36"/>
      <c r="AD626" s="36"/>
      <c r="AE626" s="36"/>
      <c r="AF626" s="36"/>
      <c r="AG626" s="36"/>
      <c r="AH626" s="36"/>
      <c r="AI626" s="36"/>
      <c r="AJ626" s="36"/>
      <c r="AK626" s="36"/>
      <c r="AL626" s="36"/>
      <c r="AM626" s="36"/>
      <c r="AN626" s="36"/>
    </row>
    <row r="627" spans="25:40" x14ac:dyDescent="0.3">
      <c r="Y627" s="36"/>
      <c r="Z627" s="36"/>
      <c r="AA627" s="36"/>
      <c r="AB627" s="36"/>
      <c r="AC627" s="36"/>
      <c r="AD627" s="36"/>
      <c r="AE627" s="36"/>
      <c r="AF627" s="36"/>
      <c r="AG627" s="36"/>
      <c r="AH627" s="36"/>
      <c r="AI627" s="36"/>
      <c r="AJ627" s="36"/>
      <c r="AK627" s="36"/>
      <c r="AL627" s="36"/>
      <c r="AM627" s="36"/>
      <c r="AN627" s="36"/>
    </row>
    <row r="628" spans="25:40" x14ac:dyDescent="0.3">
      <c r="Y628" s="36"/>
      <c r="Z628" s="36"/>
      <c r="AA628" s="36"/>
      <c r="AB628" s="36"/>
      <c r="AC628" s="36"/>
      <c r="AD628" s="36"/>
      <c r="AE628" s="36"/>
      <c r="AF628" s="36"/>
      <c r="AG628" s="36"/>
      <c r="AH628" s="36"/>
      <c r="AI628" s="36"/>
      <c r="AJ628" s="36"/>
      <c r="AK628" s="36"/>
      <c r="AL628" s="36"/>
      <c r="AM628" s="36"/>
      <c r="AN628" s="36"/>
    </row>
    <row r="629" spans="25:40" x14ac:dyDescent="0.3">
      <c r="Y629" s="36"/>
      <c r="Z629" s="36"/>
      <c r="AA629" s="36"/>
      <c r="AB629" s="36"/>
      <c r="AC629" s="36"/>
      <c r="AD629" s="36"/>
      <c r="AE629" s="36"/>
      <c r="AF629" s="36"/>
      <c r="AG629" s="36"/>
      <c r="AH629" s="36"/>
      <c r="AI629" s="36"/>
      <c r="AJ629" s="36"/>
      <c r="AK629" s="36"/>
      <c r="AL629" s="36"/>
      <c r="AM629" s="36"/>
      <c r="AN629" s="36"/>
    </row>
    <row r="630" spans="25:40" x14ac:dyDescent="0.3">
      <c r="Y630" s="36"/>
      <c r="Z630" s="36"/>
      <c r="AA630" s="36"/>
      <c r="AB630" s="36"/>
      <c r="AC630" s="36"/>
      <c r="AD630" s="36"/>
      <c r="AE630" s="36"/>
      <c r="AF630" s="36"/>
      <c r="AG630" s="36"/>
      <c r="AH630" s="36"/>
      <c r="AI630" s="36"/>
      <c r="AJ630" s="36"/>
      <c r="AK630" s="36"/>
      <c r="AL630" s="36"/>
      <c r="AM630" s="36"/>
      <c r="AN630" s="36"/>
    </row>
    <row r="631" spans="25:40" x14ac:dyDescent="0.3">
      <c r="Y631" s="36"/>
      <c r="Z631" s="36"/>
      <c r="AA631" s="36"/>
      <c r="AB631" s="36"/>
      <c r="AC631" s="36"/>
      <c r="AD631" s="36"/>
      <c r="AE631" s="36"/>
      <c r="AF631" s="36"/>
      <c r="AG631" s="36"/>
      <c r="AH631" s="36"/>
      <c r="AI631" s="36"/>
      <c r="AJ631" s="36"/>
      <c r="AK631" s="36"/>
      <c r="AL631" s="36"/>
      <c r="AM631" s="36"/>
      <c r="AN631" s="36"/>
    </row>
    <row r="632" spans="25:40" x14ac:dyDescent="0.3">
      <c r="Y632" s="36"/>
      <c r="Z632" s="36"/>
      <c r="AA632" s="36"/>
      <c r="AB632" s="36"/>
      <c r="AC632" s="36"/>
      <c r="AD632" s="36"/>
      <c r="AE632" s="36"/>
      <c r="AF632" s="36"/>
      <c r="AG632" s="36"/>
      <c r="AH632" s="36"/>
      <c r="AI632" s="36"/>
      <c r="AJ632" s="36"/>
      <c r="AK632" s="36"/>
      <c r="AL632" s="36"/>
      <c r="AM632" s="36"/>
      <c r="AN632" s="36"/>
    </row>
    <row r="633" spans="25:40" x14ac:dyDescent="0.3">
      <c r="Y633" s="36"/>
      <c r="Z633" s="36"/>
      <c r="AA633" s="36"/>
      <c r="AB633" s="36"/>
      <c r="AC633" s="36"/>
      <c r="AD633" s="36"/>
      <c r="AE633" s="36"/>
      <c r="AF633" s="36"/>
      <c r="AG633" s="36"/>
      <c r="AH633" s="36"/>
      <c r="AI633" s="36"/>
      <c r="AJ633" s="36"/>
      <c r="AK633" s="36"/>
      <c r="AL633" s="36"/>
      <c r="AM633" s="36"/>
      <c r="AN633" s="36"/>
    </row>
    <row r="634" spans="25:40" x14ac:dyDescent="0.3">
      <c r="Y634" s="36"/>
      <c r="Z634" s="36"/>
      <c r="AA634" s="36"/>
      <c r="AB634" s="36"/>
      <c r="AC634" s="36"/>
      <c r="AD634" s="36"/>
      <c r="AE634" s="36"/>
      <c r="AF634" s="36"/>
      <c r="AG634" s="36"/>
      <c r="AH634" s="36"/>
      <c r="AI634" s="36"/>
      <c r="AJ634" s="36"/>
      <c r="AK634" s="36"/>
      <c r="AL634" s="36"/>
      <c r="AM634" s="36"/>
      <c r="AN634" s="36"/>
    </row>
    <row r="635" spans="25:40" x14ac:dyDescent="0.3">
      <c r="Y635" s="36"/>
      <c r="Z635" s="36"/>
      <c r="AA635" s="36"/>
      <c r="AB635" s="36"/>
      <c r="AC635" s="36"/>
      <c r="AD635" s="36"/>
      <c r="AE635" s="36"/>
      <c r="AF635" s="36"/>
      <c r="AG635" s="36"/>
      <c r="AH635" s="36"/>
      <c r="AI635" s="36"/>
      <c r="AJ635" s="36"/>
      <c r="AK635" s="36"/>
      <c r="AL635" s="36"/>
      <c r="AM635" s="36"/>
      <c r="AN635" s="36"/>
    </row>
    <row r="636" spans="25:40" x14ac:dyDescent="0.3">
      <c r="Y636" s="36"/>
      <c r="Z636" s="36"/>
      <c r="AA636" s="36"/>
      <c r="AB636" s="36"/>
      <c r="AC636" s="36"/>
      <c r="AD636" s="36"/>
      <c r="AE636" s="36"/>
      <c r="AF636" s="36"/>
      <c r="AG636" s="36"/>
      <c r="AH636" s="36"/>
      <c r="AI636" s="36"/>
      <c r="AJ636" s="36"/>
      <c r="AK636" s="36"/>
      <c r="AL636" s="36"/>
      <c r="AM636" s="36"/>
      <c r="AN636" s="36"/>
    </row>
    <row r="637" spans="25:40" x14ac:dyDescent="0.3">
      <c r="Y637" s="36"/>
      <c r="Z637" s="36"/>
      <c r="AA637" s="36"/>
      <c r="AB637" s="36"/>
      <c r="AC637" s="36"/>
      <c r="AD637" s="36"/>
      <c r="AE637" s="36"/>
      <c r="AF637" s="36"/>
      <c r="AG637" s="36"/>
      <c r="AH637" s="36"/>
      <c r="AI637" s="36"/>
      <c r="AJ637" s="36"/>
      <c r="AK637" s="36"/>
      <c r="AL637" s="36"/>
      <c r="AM637" s="36"/>
      <c r="AN637" s="36"/>
    </row>
    <row r="638" spans="25:40" x14ac:dyDescent="0.3">
      <c r="Y638" s="36"/>
      <c r="Z638" s="36"/>
      <c r="AA638" s="36"/>
      <c r="AB638" s="36"/>
      <c r="AC638" s="36"/>
      <c r="AD638" s="36"/>
      <c r="AE638" s="36"/>
      <c r="AF638" s="36"/>
      <c r="AG638" s="36"/>
      <c r="AH638" s="36"/>
      <c r="AI638" s="36"/>
      <c r="AJ638" s="36"/>
      <c r="AK638" s="36"/>
      <c r="AL638" s="36"/>
      <c r="AM638" s="36"/>
      <c r="AN638" s="36"/>
    </row>
    <row r="639" spans="25:40" x14ac:dyDescent="0.3">
      <c r="Y639" s="36"/>
      <c r="Z639" s="36"/>
      <c r="AA639" s="36"/>
      <c r="AB639" s="36"/>
      <c r="AC639" s="36"/>
      <c r="AD639" s="36"/>
      <c r="AE639" s="36"/>
      <c r="AF639" s="36"/>
      <c r="AG639" s="36"/>
      <c r="AH639" s="36"/>
      <c r="AI639" s="36"/>
      <c r="AJ639" s="36"/>
      <c r="AK639" s="36"/>
      <c r="AL639" s="36"/>
      <c r="AM639" s="36"/>
      <c r="AN639" s="36"/>
    </row>
    <row r="640" spans="25:40" x14ac:dyDescent="0.3">
      <c r="Y640" s="36"/>
      <c r="Z640" s="36"/>
      <c r="AA640" s="36"/>
      <c r="AB640" s="36"/>
      <c r="AC640" s="36"/>
      <c r="AD640" s="36"/>
      <c r="AE640" s="36"/>
      <c r="AF640" s="36"/>
      <c r="AG640" s="36"/>
      <c r="AH640" s="36"/>
      <c r="AI640" s="36"/>
      <c r="AJ640" s="36"/>
      <c r="AK640" s="36"/>
      <c r="AL640" s="36"/>
      <c r="AM640" s="36"/>
      <c r="AN640" s="36"/>
    </row>
    <row r="641" spans="25:40" x14ac:dyDescent="0.3">
      <c r="Y641" s="36"/>
      <c r="Z641" s="36"/>
      <c r="AA641" s="36"/>
      <c r="AB641" s="36"/>
      <c r="AC641" s="36"/>
      <c r="AD641" s="36"/>
      <c r="AE641" s="36"/>
      <c r="AF641" s="36"/>
      <c r="AG641" s="36"/>
      <c r="AH641" s="36"/>
      <c r="AI641" s="36"/>
      <c r="AJ641" s="36"/>
      <c r="AK641" s="36"/>
      <c r="AL641" s="36"/>
      <c r="AM641" s="36"/>
      <c r="AN641" s="36"/>
    </row>
    <row r="642" spans="25:40" x14ac:dyDescent="0.3">
      <c r="Y642" s="36"/>
      <c r="Z642" s="36"/>
      <c r="AA642" s="36"/>
      <c r="AB642" s="36"/>
      <c r="AC642" s="36"/>
      <c r="AD642" s="36"/>
      <c r="AE642" s="36"/>
      <c r="AF642" s="36"/>
      <c r="AG642" s="36"/>
      <c r="AH642" s="36"/>
      <c r="AI642" s="36"/>
      <c r="AJ642" s="36"/>
      <c r="AK642" s="36"/>
      <c r="AL642" s="36"/>
      <c r="AM642" s="36"/>
      <c r="AN642" s="36"/>
    </row>
    <row r="643" spans="25:40" x14ac:dyDescent="0.3">
      <c r="Y643" s="36"/>
      <c r="Z643" s="36"/>
      <c r="AA643" s="36"/>
      <c r="AB643" s="36"/>
      <c r="AC643" s="36"/>
      <c r="AD643" s="36"/>
      <c r="AE643" s="36"/>
      <c r="AF643" s="36"/>
      <c r="AG643" s="36"/>
      <c r="AH643" s="36"/>
      <c r="AI643" s="36"/>
      <c r="AJ643" s="36"/>
      <c r="AK643" s="36"/>
      <c r="AL643" s="36"/>
      <c r="AM643" s="36"/>
      <c r="AN643" s="36"/>
    </row>
    <row r="644" spans="25:40" x14ac:dyDescent="0.3">
      <c r="Y644" s="36"/>
      <c r="Z644" s="36"/>
      <c r="AA644" s="36"/>
      <c r="AB644" s="36"/>
      <c r="AC644" s="36"/>
      <c r="AD644" s="36"/>
      <c r="AE644" s="36"/>
      <c r="AF644" s="36"/>
      <c r="AG644" s="36"/>
      <c r="AH644" s="36"/>
      <c r="AI644" s="36"/>
      <c r="AJ644" s="36"/>
      <c r="AK644" s="36"/>
      <c r="AL644" s="36"/>
      <c r="AM644" s="36"/>
      <c r="AN644" s="36"/>
    </row>
    <row r="645" spans="25:40" x14ac:dyDescent="0.3">
      <c r="Y645" s="36"/>
      <c r="Z645" s="36"/>
      <c r="AA645" s="36"/>
      <c r="AB645" s="36"/>
      <c r="AC645" s="36"/>
      <c r="AD645" s="36"/>
      <c r="AE645" s="36"/>
      <c r="AF645" s="36"/>
      <c r="AG645" s="36"/>
      <c r="AH645" s="36"/>
      <c r="AI645" s="36"/>
      <c r="AJ645" s="36"/>
      <c r="AK645" s="36"/>
      <c r="AL645" s="36"/>
      <c r="AM645" s="36"/>
      <c r="AN645" s="36"/>
    </row>
    <row r="646" spans="25:40" x14ac:dyDescent="0.3">
      <c r="Y646" s="36"/>
      <c r="Z646" s="36"/>
      <c r="AA646" s="36"/>
      <c r="AB646" s="36"/>
      <c r="AC646" s="36"/>
      <c r="AD646" s="36"/>
      <c r="AE646" s="36"/>
      <c r="AF646" s="36"/>
      <c r="AG646" s="36"/>
      <c r="AH646" s="36"/>
      <c r="AI646" s="36"/>
      <c r="AJ646" s="36"/>
      <c r="AK646" s="36"/>
      <c r="AL646" s="36"/>
      <c r="AM646" s="36"/>
      <c r="AN646" s="36"/>
    </row>
    <row r="647" spans="25:40" x14ac:dyDescent="0.3">
      <c r="Y647" s="36"/>
      <c r="Z647" s="36"/>
      <c r="AA647" s="36"/>
      <c r="AB647" s="36"/>
      <c r="AC647" s="36"/>
      <c r="AD647" s="36"/>
      <c r="AE647" s="36"/>
      <c r="AF647" s="36"/>
      <c r="AG647" s="36"/>
      <c r="AH647" s="36"/>
      <c r="AI647" s="36"/>
      <c r="AJ647" s="36"/>
      <c r="AK647" s="36"/>
      <c r="AL647" s="36"/>
      <c r="AM647" s="36"/>
      <c r="AN647" s="36"/>
    </row>
    <row r="648" spans="25:40" x14ac:dyDescent="0.3">
      <c r="Y648" s="36"/>
      <c r="Z648" s="36"/>
      <c r="AA648" s="36"/>
      <c r="AB648" s="36"/>
      <c r="AC648" s="36"/>
      <c r="AD648" s="36"/>
      <c r="AE648" s="36"/>
      <c r="AF648" s="36"/>
      <c r="AG648" s="36"/>
      <c r="AH648" s="36"/>
      <c r="AI648" s="36"/>
      <c r="AJ648" s="36"/>
      <c r="AK648" s="36"/>
      <c r="AL648" s="36"/>
      <c r="AM648" s="36"/>
      <c r="AN648" s="36"/>
    </row>
    <row r="649" spans="25:40" x14ac:dyDescent="0.3">
      <c r="Y649" s="36"/>
      <c r="Z649" s="36"/>
      <c r="AA649" s="36"/>
      <c r="AB649" s="36"/>
      <c r="AC649" s="36"/>
      <c r="AD649" s="36"/>
      <c r="AE649" s="36"/>
      <c r="AF649" s="36"/>
      <c r="AG649" s="36"/>
      <c r="AH649" s="36"/>
      <c r="AI649" s="36"/>
      <c r="AJ649" s="36"/>
      <c r="AK649" s="36"/>
      <c r="AL649" s="36"/>
      <c r="AM649" s="36"/>
      <c r="AN649" s="36"/>
    </row>
    <row r="650" spans="25:40" x14ac:dyDescent="0.3">
      <c r="Y650" s="36"/>
      <c r="Z650" s="36"/>
      <c r="AA650" s="36"/>
      <c r="AB650" s="36"/>
      <c r="AC650" s="36"/>
      <c r="AD650" s="36"/>
      <c r="AE650" s="36"/>
      <c r="AF650" s="36"/>
      <c r="AG650" s="36"/>
      <c r="AH650" s="36"/>
      <c r="AI650" s="36"/>
      <c r="AJ650" s="36"/>
      <c r="AK650" s="36"/>
      <c r="AL650" s="36"/>
      <c r="AM650" s="36"/>
      <c r="AN650" s="36"/>
    </row>
    <row r="651" spans="25:40" x14ac:dyDescent="0.3">
      <c r="Y651" s="36"/>
      <c r="Z651" s="36"/>
      <c r="AA651" s="36"/>
      <c r="AB651" s="36"/>
      <c r="AC651" s="36"/>
      <c r="AD651" s="36"/>
      <c r="AE651" s="36"/>
      <c r="AF651" s="36"/>
      <c r="AG651" s="36"/>
      <c r="AH651" s="36"/>
      <c r="AI651" s="36"/>
      <c r="AJ651" s="36"/>
      <c r="AK651" s="36"/>
      <c r="AL651" s="36"/>
      <c r="AM651" s="36"/>
      <c r="AN651" s="36"/>
    </row>
    <row r="652" spans="25:40" x14ac:dyDescent="0.3">
      <c r="Y652" s="36"/>
      <c r="Z652" s="36"/>
      <c r="AA652" s="36"/>
      <c r="AB652" s="36"/>
      <c r="AC652" s="36"/>
      <c r="AD652" s="36"/>
      <c r="AE652" s="36"/>
      <c r="AF652" s="36"/>
      <c r="AG652" s="36"/>
      <c r="AH652" s="36"/>
      <c r="AI652" s="36"/>
      <c r="AJ652" s="36"/>
      <c r="AK652" s="36"/>
      <c r="AL652" s="36"/>
      <c r="AM652" s="36"/>
      <c r="AN652" s="36"/>
    </row>
    <row r="653" spans="25:40" x14ac:dyDescent="0.3">
      <c r="Y653" s="36"/>
      <c r="Z653" s="36"/>
      <c r="AA653" s="36"/>
      <c r="AB653" s="36"/>
      <c r="AC653" s="36"/>
      <c r="AD653" s="36"/>
      <c r="AE653" s="36"/>
      <c r="AF653" s="36"/>
      <c r="AG653" s="36"/>
      <c r="AH653" s="36"/>
      <c r="AI653" s="36"/>
      <c r="AJ653" s="36"/>
      <c r="AK653" s="36"/>
      <c r="AL653" s="36"/>
      <c r="AM653" s="36"/>
      <c r="AN653" s="36"/>
    </row>
    <row r="654" spans="25:40" x14ac:dyDescent="0.3">
      <c r="Y654" s="36"/>
      <c r="Z654" s="36"/>
      <c r="AA654" s="36"/>
      <c r="AB654" s="36"/>
      <c r="AC654" s="36"/>
      <c r="AD654" s="36"/>
      <c r="AE654" s="36"/>
      <c r="AF654" s="36"/>
      <c r="AG654" s="36"/>
      <c r="AH654" s="36"/>
      <c r="AI654" s="36"/>
      <c r="AJ654" s="36"/>
      <c r="AK654" s="36"/>
      <c r="AL654" s="36"/>
      <c r="AM654" s="36"/>
      <c r="AN654" s="36"/>
    </row>
    <row r="655" spans="25:40" x14ac:dyDescent="0.3">
      <c r="Y655" s="36"/>
      <c r="Z655" s="36"/>
      <c r="AA655" s="36"/>
      <c r="AB655" s="36"/>
      <c r="AC655" s="36"/>
      <c r="AD655" s="36"/>
      <c r="AE655" s="36"/>
      <c r="AF655" s="36"/>
      <c r="AG655" s="36"/>
      <c r="AH655" s="36"/>
      <c r="AI655" s="36"/>
      <c r="AJ655" s="36"/>
      <c r="AK655" s="36"/>
      <c r="AL655" s="36"/>
      <c r="AM655" s="36"/>
      <c r="AN655" s="36"/>
    </row>
    <row r="656" spans="25:40" x14ac:dyDescent="0.3">
      <c r="Y656" s="36"/>
      <c r="Z656" s="36"/>
      <c r="AA656" s="36"/>
      <c r="AB656" s="36"/>
      <c r="AC656" s="36"/>
      <c r="AD656" s="36"/>
      <c r="AE656" s="36"/>
      <c r="AF656" s="36"/>
      <c r="AG656" s="36"/>
      <c r="AH656" s="36"/>
      <c r="AI656" s="36"/>
      <c r="AJ656" s="36"/>
      <c r="AK656" s="36"/>
      <c r="AL656" s="36"/>
      <c r="AM656" s="36"/>
      <c r="AN656" s="36"/>
    </row>
    <row r="657" spans="25:40" x14ac:dyDescent="0.3">
      <c r="Y657" s="36"/>
      <c r="Z657" s="36"/>
      <c r="AA657" s="36"/>
      <c r="AB657" s="36"/>
      <c r="AC657" s="36"/>
      <c r="AD657" s="36"/>
      <c r="AE657" s="36"/>
      <c r="AF657" s="36"/>
      <c r="AG657" s="36"/>
      <c r="AH657" s="36"/>
      <c r="AI657" s="36"/>
      <c r="AJ657" s="36"/>
      <c r="AK657" s="36"/>
      <c r="AL657" s="36"/>
      <c r="AM657" s="36"/>
      <c r="AN657" s="36"/>
    </row>
    <row r="658" spans="25:40" x14ac:dyDescent="0.3">
      <c r="Y658" s="36"/>
      <c r="Z658" s="36"/>
      <c r="AA658" s="36"/>
      <c r="AB658" s="36"/>
      <c r="AC658" s="36"/>
      <c r="AD658" s="36"/>
      <c r="AE658" s="36"/>
      <c r="AF658" s="36"/>
      <c r="AG658" s="36"/>
      <c r="AH658" s="36"/>
      <c r="AI658" s="36"/>
      <c r="AJ658" s="36"/>
      <c r="AK658" s="36"/>
      <c r="AL658" s="36"/>
      <c r="AM658" s="36"/>
      <c r="AN658" s="36"/>
    </row>
    <row r="659" spans="25:40" x14ac:dyDescent="0.3">
      <c r="Y659" s="36"/>
      <c r="Z659" s="36"/>
      <c r="AA659" s="36"/>
      <c r="AB659" s="36"/>
      <c r="AC659" s="36"/>
      <c r="AD659" s="36"/>
      <c r="AE659" s="36"/>
      <c r="AF659" s="36"/>
      <c r="AG659" s="36"/>
      <c r="AH659" s="36"/>
      <c r="AI659" s="36"/>
      <c r="AJ659" s="36"/>
      <c r="AK659" s="36"/>
      <c r="AL659" s="36"/>
      <c r="AM659" s="36"/>
      <c r="AN659" s="36"/>
    </row>
    <row r="660" spans="25:40" x14ac:dyDescent="0.3">
      <c r="Y660" s="36"/>
      <c r="Z660" s="36"/>
      <c r="AA660" s="36"/>
      <c r="AB660" s="36"/>
      <c r="AC660" s="36"/>
      <c r="AD660" s="36"/>
      <c r="AE660" s="36"/>
      <c r="AF660" s="36"/>
      <c r="AG660" s="36"/>
      <c r="AH660" s="36"/>
      <c r="AI660" s="36"/>
      <c r="AJ660" s="36"/>
      <c r="AK660" s="36"/>
      <c r="AL660" s="36"/>
      <c r="AM660" s="36"/>
      <c r="AN660" s="36"/>
    </row>
    <row r="661" spans="25:40" x14ac:dyDescent="0.3">
      <c r="Y661" s="36"/>
      <c r="Z661" s="36"/>
      <c r="AA661" s="36"/>
      <c r="AB661" s="36"/>
      <c r="AC661" s="36"/>
      <c r="AD661" s="36"/>
      <c r="AE661" s="36"/>
      <c r="AF661" s="36"/>
      <c r="AG661" s="36"/>
      <c r="AH661" s="36"/>
      <c r="AI661" s="36"/>
      <c r="AJ661" s="36"/>
      <c r="AK661" s="36"/>
      <c r="AL661" s="36"/>
      <c r="AM661" s="36"/>
      <c r="AN661" s="36"/>
    </row>
    <row r="662" spans="25:40" x14ac:dyDescent="0.3">
      <c r="Y662" s="36"/>
      <c r="Z662" s="36"/>
      <c r="AA662" s="36"/>
      <c r="AB662" s="36"/>
      <c r="AC662" s="36"/>
      <c r="AD662" s="36"/>
      <c r="AE662" s="36"/>
      <c r="AF662" s="36"/>
      <c r="AG662" s="36"/>
      <c r="AH662" s="36"/>
      <c r="AI662" s="36"/>
      <c r="AJ662" s="36"/>
      <c r="AK662" s="36"/>
      <c r="AL662" s="36"/>
      <c r="AM662" s="36"/>
      <c r="AN662" s="36"/>
    </row>
    <row r="663" spans="25:40" x14ac:dyDescent="0.3">
      <c r="Y663" s="36"/>
      <c r="Z663" s="36"/>
      <c r="AA663" s="36"/>
      <c r="AB663" s="36"/>
      <c r="AC663" s="36"/>
      <c r="AD663" s="36"/>
      <c r="AE663" s="36"/>
      <c r="AF663" s="36"/>
      <c r="AG663" s="36"/>
      <c r="AH663" s="36"/>
      <c r="AI663" s="36"/>
      <c r="AJ663" s="36"/>
      <c r="AK663" s="36"/>
      <c r="AL663" s="36"/>
      <c r="AM663" s="36"/>
      <c r="AN663" s="36"/>
    </row>
    <row r="664" spans="25:40" x14ac:dyDescent="0.3">
      <c r="Y664" s="36"/>
      <c r="Z664" s="36"/>
      <c r="AA664" s="36"/>
      <c r="AB664" s="36"/>
      <c r="AC664" s="36"/>
      <c r="AD664" s="36"/>
      <c r="AE664" s="36"/>
      <c r="AF664" s="36"/>
      <c r="AG664" s="36"/>
      <c r="AH664" s="36"/>
      <c r="AI664" s="36"/>
      <c r="AJ664" s="36"/>
      <c r="AK664" s="36"/>
      <c r="AL664" s="36"/>
      <c r="AM664" s="36"/>
      <c r="AN664" s="36"/>
    </row>
    <row r="665" spans="25:40" x14ac:dyDescent="0.3">
      <c r="Y665" s="36"/>
      <c r="Z665" s="36"/>
      <c r="AA665" s="36"/>
      <c r="AB665" s="36"/>
      <c r="AC665" s="36"/>
      <c r="AD665" s="36"/>
      <c r="AE665" s="36"/>
      <c r="AF665" s="36"/>
      <c r="AG665" s="36"/>
      <c r="AH665" s="36"/>
      <c r="AI665" s="36"/>
      <c r="AJ665" s="36"/>
      <c r="AK665" s="36"/>
      <c r="AL665" s="36"/>
      <c r="AM665" s="36"/>
      <c r="AN665" s="36"/>
    </row>
    <row r="666" spans="25:40" x14ac:dyDescent="0.3">
      <c r="Y666" s="36"/>
      <c r="Z666" s="36"/>
      <c r="AA666" s="36"/>
      <c r="AB666" s="36"/>
      <c r="AC666" s="36"/>
      <c r="AD666" s="36"/>
      <c r="AE666" s="36"/>
      <c r="AF666" s="36"/>
      <c r="AG666" s="36"/>
      <c r="AH666" s="36"/>
      <c r="AI666" s="36"/>
      <c r="AJ666" s="36"/>
      <c r="AK666" s="36"/>
      <c r="AL666" s="36"/>
      <c r="AM666" s="36"/>
      <c r="AN666" s="36"/>
    </row>
    <row r="667" spans="25:40" x14ac:dyDescent="0.3">
      <c r="Y667" s="36"/>
      <c r="Z667" s="36"/>
      <c r="AA667" s="36"/>
      <c r="AB667" s="36"/>
      <c r="AC667" s="36"/>
      <c r="AD667" s="36"/>
      <c r="AE667" s="36"/>
      <c r="AF667" s="36"/>
      <c r="AG667" s="36"/>
      <c r="AH667" s="36"/>
      <c r="AI667" s="36"/>
      <c r="AJ667" s="36"/>
      <c r="AK667" s="36"/>
      <c r="AL667" s="36"/>
      <c r="AM667" s="36"/>
      <c r="AN667" s="36"/>
    </row>
    <row r="668" spans="25:40" x14ac:dyDescent="0.3">
      <c r="Y668" s="36"/>
      <c r="Z668" s="36"/>
      <c r="AA668" s="36"/>
      <c r="AB668" s="36"/>
      <c r="AC668" s="36"/>
      <c r="AD668" s="36"/>
      <c r="AE668" s="36"/>
      <c r="AF668" s="36"/>
      <c r="AG668" s="36"/>
      <c r="AH668" s="36"/>
      <c r="AI668" s="36"/>
      <c r="AJ668" s="36"/>
      <c r="AK668" s="36"/>
      <c r="AL668" s="36"/>
      <c r="AM668" s="36"/>
      <c r="AN668" s="36"/>
    </row>
    <row r="669" spans="25:40" x14ac:dyDescent="0.3">
      <c r="Y669" s="36"/>
      <c r="Z669" s="36"/>
      <c r="AA669" s="36"/>
      <c r="AB669" s="36"/>
      <c r="AC669" s="36"/>
      <c r="AD669" s="36"/>
      <c r="AE669" s="36"/>
      <c r="AF669" s="36"/>
      <c r="AG669" s="36"/>
      <c r="AH669" s="36"/>
      <c r="AI669" s="36"/>
      <c r="AJ669" s="36"/>
      <c r="AK669" s="36"/>
      <c r="AL669" s="36"/>
      <c r="AM669" s="36"/>
      <c r="AN669" s="36"/>
    </row>
    <row r="670" spans="25:40" x14ac:dyDescent="0.3">
      <c r="Y670" s="36"/>
      <c r="Z670" s="36"/>
      <c r="AA670" s="36"/>
      <c r="AB670" s="36"/>
      <c r="AC670" s="36"/>
      <c r="AD670" s="36"/>
      <c r="AE670" s="36"/>
      <c r="AF670" s="36"/>
      <c r="AG670" s="36"/>
      <c r="AH670" s="36"/>
      <c r="AI670" s="36"/>
      <c r="AJ670" s="36"/>
      <c r="AK670" s="36"/>
      <c r="AL670" s="36"/>
      <c r="AM670" s="36"/>
      <c r="AN670" s="36"/>
    </row>
    <row r="671" spans="25:40" x14ac:dyDescent="0.3">
      <c r="Y671" s="36"/>
      <c r="Z671" s="36"/>
      <c r="AA671" s="36"/>
      <c r="AB671" s="36"/>
      <c r="AC671" s="36"/>
      <c r="AD671" s="36"/>
      <c r="AE671" s="36"/>
      <c r="AF671" s="36"/>
      <c r="AG671" s="36"/>
      <c r="AH671" s="36"/>
      <c r="AI671" s="36"/>
      <c r="AJ671" s="36"/>
      <c r="AK671" s="36"/>
      <c r="AL671" s="36"/>
      <c r="AM671" s="36"/>
      <c r="AN671" s="36"/>
    </row>
    <row r="672" spans="25:40" x14ac:dyDescent="0.3">
      <c r="Y672" s="36"/>
      <c r="Z672" s="36"/>
      <c r="AA672" s="36"/>
      <c r="AB672" s="36"/>
      <c r="AC672" s="36"/>
      <c r="AD672" s="36"/>
      <c r="AE672" s="36"/>
      <c r="AF672" s="36"/>
      <c r="AG672" s="36"/>
      <c r="AH672" s="36"/>
      <c r="AI672" s="36"/>
      <c r="AJ672" s="36"/>
      <c r="AK672" s="36"/>
      <c r="AL672" s="36"/>
      <c r="AM672" s="36"/>
      <c r="AN672" s="36"/>
    </row>
    <row r="673" spans="25:40" x14ac:dyDescent="0.3">
      <c r="Y673" s="36"/>
      <c r="Z673" s="36"/>
      <c r="AA673" s="36"/>
      <c r="AB673" s="36"/>
      <c r="AC673" s="36"/>
      <c r="AD673" s="36"/>
      <c r="AE673" s="36"/>
      <c r="AF673" s="36"/>
      <c r="AG673" s="36"/>
      <c r="AH673" s="36"/>
      <c r="AI673" s="36"/>
      <c r="AJ673" s="36"/>
      <c r="AK673" s="36"/>
      <c r="AL673" s="36"/>
      <c r="AM673" s="36"/>
      <c r="AN673" s="36"/>
    </row>
    <row r="674" spans="25:40" x14ac:dyDescent="0.3">
      <c r="Y674" s="36"/>
      <c r="Z674" s="36"/>
      <c r="AA674" s="36"/>
      <c r="AB674" s="36"/>
      <c r="AC674" s="36"/>
      <c r="AD674" s="36"/>
      <c r="AE674" s="36"/>
      <c r="AF674" s="36"/>
      <c r="AG674" s="36"/>
      <c r="AH674" s="36"/>
      <c r="AI674" s="36"/>
      <c r="AJ674" s="36"/>
      <c r="AK674" s="36"/>
      <c r="AL674" s="36"/>
      <c r="AM674" s="36"/>
      <c r="AN674" s="36"/>
    </row>
    <row r="675" spans="25:40" x14ac:dyDescent="0.3">
      <c r="Y675" s="36"/>
      <c r="Z675" s="36"/>
      <c r="AA675" s="36"/>
      <c r="AB675" s="36"/>
      <c r="AC675" s="36"/>
      <c r="AD675" s="36"/>
      <c r="AE675" s="36"/>
      <c r="AF675" s="36"/>
      <c r="AG675" s="36"/>
      <c r="AH675" s="36"/>
      <c r="AI675" s="36"/>
      <c r="AJ675" s="36"/>
      <c r="AK675" s="36"/>
      <c r="AL675" s="36"/>
      <c r="AM675" s="36"/>
      <c r="AN675" s="36"/>
    </row>
    <row r="676" spans="25:40" x14ac:dyDescent="0.3">
      <c r="Y676" s="36"/>
      <c r="Z676" s="36"/>
      <c r="AA676" s="36"/>
      <c r="AB676" s="36"/>
      <c r="AC676" s="36"/>
      <c r="AD676" s="36"/>
      <c r="AE676" s="36"/>
      <c r="AF676" s="36"/>
      <c r="AG676" s="36"/>
      <c r="AH676" s="36"/>
      <c r="AI676" s="36"/>
      <c r="AJ676" s="36"/>
      <c r="AK676" s="36"/>
      <c r="AL676" s="36"/>
      <c r="AM676" s="36"/>
      <c r="AN676" s="36"/>
    </row>
    <row r="677" spans="25:40" x14ac:dyDescent="0.3">
      <c r="Y677" s="36"/>
      <c r="Z677" s="36"/>
      <c r="AA677" s="36"/>
      <c r="AB677" s="36"/>
      <c r="AC677" s="36"/>
      <c r="AD677" s="36"/>
      <c r="AE677" s="36"/>
      <c r="AF677" s="36"/>
      <c r="AG677" s="36"/>
      <c r="AH677" s="36"/>
      <c r="AI677" s="36"/>
      <c r="AJ677" s="36"/>
      <c r="AK677" s="36"/>
      <c r="AL677" s="36"/>
      <c r="AM677" s="36"/>
      <c r="AN677" s="36"/>
    </row>
    <row r="678" spans="25:40" x14ac:dyDescent="0.3">
      <c r="Y678" s="36"/>
      <c r="Z678" s="36"/>
      <c r="AA678" s="36"/>
      <c r="AB678" s="36"/>
      <c r="AC678" s="36"/>
      <c r="AD678" s="36"/>
      <c r="AE678" s="36"/>
      <c r="AF678" s="36"/>
      <c r="AG678" s="36"/>
      <c r="AH678" s="36"/>
      <c r="AI678" s="36"/>
      <c r="AJ678" s="36"/>
      <c r="AK678" s="36"/>
      <c r="AL678" s="36"/>
      <c r="AM678" s="36"/>
      <c r="AN678" s="36"/>
    </row>
    <row r="679" spans="25:40" x14ac:dyDescent="0.3">
      <c r="Y679" s="36"/>
      <c r="Z679" s="36"/>
      <c r="AA679" s="36"/>
      <c r="AB679" s="36"/>
      <c r="AC679" s="36"/>
      <c r="AD679" s="36"/>
      <c r="AE679" s="36"/>
      <c r="AF679" s="36"/>
      <c r="AG679" s="36"/>
      <c r="AH679" s="36"/>
      <c r="AI679" s="36"/>
      <c r="AJ679" s="36"/>
      <c r="AK679" s="36"/>
      <c r="AL679" s="36"/>
      <c r="AM679" s="36"/>
      <c r="AN679" s="36"/>
    </row>
    <row r="680" spans="25:40" x14ac:dyDescent="0.3">
      <c r="Y680" s="36"/>
      <c r="Z680" s="36"/>
      <c r="AA680" s="36"/>
      <c r="AB680" s="36"/>
      <c r="AC680" s="36"/>
      <c r="AD680" s="36"/>
      <c r="AE680" s="36"/>
      <c r="AF680" s="36"/>
      <c r="AG680" s="36"/>
      <c r="AH680" s="36"/>
      <c r="AI680" s="36"/>
      <c r="AJ680" s="36"/>
      <c r="AK680" s="36"/>
      <c r="AL680" s="36"/>
      <c r="AM680" s="36"/>
      <c r="AN680" s="36"/>
    </row>
    <row r="681" spans="25:40" x14ac:dyDescent="0.3">
      <c r="Y681" s="36"/>
      <c r="Z681" s="36"/>
      <c r="AA681" s="36"/>
      <c r="AB681" s="36"/>
      <c r="AC681" s="36"/>
      <c r="AD681" s="36"/>
      <c r="AE681" s="36"/>
      <c r="AF681" s="36"/>
      <c r="AG681" s="36"/>
      <c r="AH681" s="36"/>
      <c r="AI681" s="36"/>
      <c r="AJ681" s="36"/>
      <c r="AK681" s="36"/>
      <c r="AL681" s="36"/>
      <c r="AM681" s="36"/>
      <c r="AN681" s="36"/>
    </row>
    <row r="682" spans="25:40" x14ac:dyDescent="0.3">
      <c r="Y682" s="36"/>
      <c r="Z682" s="36"/>
      <c r="AA682" s="36"/>
      <c r="AB682" s="36"/>
      <c r="AC682" s="36"/>
      <c r="AD682" s="36"/>
      <c r="AE682" s="36"/>
      <c r="AF682" s="36"/>
      <c r="AG682" s="36"/>
      <c r="AH682" s="36"/>
      <c r="AI682" s="36"/>
      <c r="AJ682" s="36"/>
      <c r="AK682" s="36"/>
      <c r="AL682" s="36"/>
      <c r="AM682" s="36"/>
      <c r="AN682" s="36"/>
    </row>
    <row r="683" spans="25:40" x14ac:dyDescent="0.3">
      <c r="Y683" s="36"/>
      <c r="Z683" s="36"/>
      <c r="AA683" s="36"/>
      <c r="AB683" s="36"/>
      <c r="AC683" s="36"/>
      <c r="AD683" s="36"/>
      <c r="AE683" s="36"/>
      <c r="AF683" s="36"/>
      <c r="AG683" s="36"/>
      <c r="AH683" s="36"/>
      <c r="AI683" s="36"/>
      <c r="AJ683" s="36"/>
      <c r="AK683" s="36"/>
      <c r="AL683" s="36"/>
      <c r="AM683" s="36"/>
      <c r="AN683" s="36"/>
    </row>
    <row r="684" spans="25:40" x14ac:dyDescent="0.3">
      <c r="Y684" s="36"/>
      <c r="Z684" s="36"/>
      <c r="AA684" s="36"/>
      <c r="AB684" s="36"/>
      <c r="AC684" s="36"/>
      <c r="AD684" s="36"/>
      <c r="AE684" s="36"/>
      <c r="AF684" s="36"/>
      <c r="AG684" s="36"/>
      <c r="AH684" s="36"/>
      <c r="AI684" s="36"/>
      <c r="AJ684" s="36"/>
      <c r="AK684" s="36"/>
      <c r="AL684" s="36"/>
      <c r="AM684" s="36"/>
      <c r="AN684" s="36"/>
    </row>
    <row r="685" spans="25:40" x14ac:dyDescent="0.3">
      <c r="Y685" s="36"/>
      <c r="Z685" s="36"/>
      <c r="AA685" s="36"/>
      <c r="AB685" s="36"/>
      <c r="AC685" s="36"/>
      <c r="AD685" s="36"/>
      <c r="AE685" s="36"/>
      <c r="AF685" s="36"/>
      <c r="AG685" s="36"/>
      <c r="AH685" s="36"/>
      <c r="AI685" s="36"/>
      <c r="AJ685" s="36"/>
      <c r="AK685" s="36"/>
      <c r="AL685" s="36"/>
      <c r="AM685" s="36"/>
      <c r="AN685" s="36"/>
    </row>
    <row r="686" spans="25:40" x14ac:dyDescent="0.3">
      <c r="Y686" s="36"/>
      <c r="Z686" s="36"/>
      <c r="AA686" s="36"/>
      <c r="AB686" s="36"/>
      <c r="AC686" s="36"/>
      <c r="AD686" s="36"/>
      <c r="AE686" s="36"/>
      <c r="AF686" s="36"/>
      <c r="AG686" s="36"/>
      <c r="AH686" s="36"/>
      <c r="AI686" s="36"/>
      <c r="AJ686" s="36"/>
      <c r="AK686" s="36"/>
      <c r="AL686" s="36"/>
      <c r="AM686" s="36"/>
      <c r="AN686" s="36"/>
    </row>
    <row r="687" spans="25:40" x14ac:dyDescent="0.3">
      <c r="Y687" s="36"/>
      <c r="Z687" s="36"/>
      <c r="AA687" s="36"/>
      <c r="AB687" s="36"/>
      <c r="AC687" s="36"/>
      <c r="AD687" s="36"/>
      <c r="AE687" s="36"/>
      <c r="AF687" s="36"/>
      <c r="AG687" s="36"/>
      <c r="AH687" s="36"/>
      <c r="AI687" s="36"/>
      <c r="AJ687" s="36"/>
      <c r="AK687" s="36"/>
      <c r="AL687" s="36"/>
      <c r="AM687" s="36"/>
      <c r="AN687" s="36"/>
    </row>
    <row r="688" spans="25:40" x14ac:dyDescent="0.3">
      <c r="Y688" s="36"/>
      <c r="Z688" s="36"/>
      <c r="AA688" s="36"/>
      <c r="AB688" s="36"/>
      <c r="AC688" s="36"/>
      <c r="AD688" s="36"/>
      <c r="AE688" s="36"/>
      <c r="AF688" s="36"/>
      <c r="AG688" s="36"/>
      <c r="AH688" s="36"/>
      <c r="AI688" s="36"/>
      <c r="AJ688" s="36"/>
      <c r="AK688" s="36"/>
      <c r="AL688" s="36"/>
      <c r="AM688" s="36"/>
      <c r="AN688" s="36"/>
    </row>
    <row r="689" spans="25:40" x14ac:dyDescent="0.3">
      <c r="Y689" s="36"/>
      <c r="Z689" s="36"/>
      <c r="AA689" s="36"/>
      <c r="AB689" s="36"/>
      <c r="AC689" s="36"/>
      <c r="AD689" s="36"/>
      <c r="AE689" s="36"/>
      <c r="AF689" s="36"/>
      <c r="AG689" s="36"/>
      <c r="AH689" s="36"/>
      <c r="AI689" s="36"/>
      <c r="AJ689" s="36"/>
      <c r="AK689" s="36"/>
      <c r="AL689" s="36"/>
      <c r="AM689" s="36"/>
      <c r="AN689" s="36"/>
    </row>
    <row r="690" spans="25:40" x14ac:dyDescent="0.3">
      <c r="Y690" s="36"/>
      <c r="Z690" s="36"/>
      <c r="AA690" s="36"/>
      <c r="AB690" s="36"/>
      <c r="AC690" s="36"/>
      <c r="AD690" s="36"/>
      <c r="AE690" s="36"/>
      <c r="AF690" s="36"/>
      <c r="AG690" s="36"/>
      <c r="AH690" s="36"/>
      <c r="AI690" s="36"/>
      <c r="AJ690" s="36"/>
      <c r="AK690" s="36"/>
      <c r="AL690" s="36"/>
      <c r="AM690" s="36"/>
      <c r="AN690" s="36"/>
    </row>
    <row r="691" spans="25:40" x14ac:dyDescent="0.3">
      <c r="Y691" s="36"/>
      <c r="Z691" s="36"/>
      <c r="AA691" s="36"/>
      <c r="AB691" s="36"/>
      <c r="AC691" s="36"/>
      <c r="AD691" s="36"/>
      <c r="AE691" s="36"/>
      <c r="AF691" s="36"/>
      <c r="AG691" s="36"/>
      <c r="AH691" s="36"/>
      <c r="AI691" s="36"/>
      <c r="AJ691" s="36"/>
      <c r="AK691" s="36"/>
      <c r="AL691" s="36"/>
      <c r="AM691" s="36"/>
      <c r="AN691" s="36"/>
    </row>
    <row r="692" spans="25:40" x14ac:dyDescent="0.3">
      <c r="Y692" s="36"/>
      <c r="Z692" s="36"/>
      <c r="AA692" s="36"/>
      <c r="AB692" s="36"/>
      <c r="AC692" s="36"/>
      <c r="AD692" s="36"/>
      <c r="AE692" s="36"/>
      <c r="AF692" s="36"/>
      <c r="AG692" s="36"/>
      <c r="AH692" s="36"/>
      <c r="AI692" s="36"/>
      <c r="AJ692" s="36"/>
      <c r="AK692" s="36"/>
      <c r="AL692" s="36"/>
      <c r="AM692" s="36"/>
      <c r="AN692" s="36"/>
    </row>
    <row r="693" spans="25:40" x14ac:dyDescent="0.3">
      <c r="Y693" s="36"/>
      <c r="Z693" s="36"/>
      <c r="AA693" s="36"/>
      <c r="AB693" s="36"/>
      <c r="AC693" s="36"/>
      <c r="AD693" s="36"/>
      <c r="AE693" s="36"/>
      <c r="AF693" s="36"/>
      <c r="AG693" s="36"/>
      <c r="AH693" s="36"/>
      <c r="AI693" s="36"/>
      <c r="AJ693" s="36"/>
      <c r="AK693" s="36"/>
      <c r="AL693" s="36"/>
      <c r="AM693" s="36"/>
      <c r="AN693" s="36"/>
    </row>
    <row r="694" spans="25:40" x14ac:dyDescent="0.3">
      <c r="Y694" s="36"/>
      <c r="Z694" s="36"/>
      <c r="AA694" s="36"/>
      <c r="AB694" s="36"/>
      <c r="AC694" s="36"/>
      <c r="AD694" s="36"/>
      <c r="AE694" s="36"/>
      <c r="AF694" s="36"/>
      <c r="AG694" s="36"/>
      <c r="AH694" s="36"/>
      <c r="AI694" s="36"/>
      <c r="AJ694" s="36"/>
      <c r="AK694" s="36"/>
      <c r="AL694" s="36"/>
      <c r="AM694" s="36"/>
      <c r="AN694" s="36"/>
    </row>
    <row r="695" spans="25:40" x14ac:dyDescent="0.3">
      <c r="Y695" s="36"/>
      <c r="Z695" s="36"/>
      <c r="AA695" s="36"/>
      <c r="AB695" s="36"/>
      <c r="AC695" s="36"/>
      <c r="AD695" s="36"/>
      <c r="AE695" s="36"/>
      <c r="AF695" s="36"/>
      <c r="AG695" s="36"/>
      <c r="AH695" s="36"/>
      <c r="AI695" s="36"/>
      <c r="AJ695" s="36"/>
      <c r="AK695" s="36"/>
      <c r="AL695" s="36"/>
      <c r="AM695" s="36"/>
      <c r="AN695" s="36"/>
    </row>
    <row r="696" spans="25:40" x14ac:dyDescent="0.3">
      <c r="Y696" s="36"/>
      <c r="Z696" s="36"/>
      <c r="AA696" s="36"/>
      <c r="AB696" s="36"/>
      <c r="AC696" s="36"/>
      <c r="AD696" s="36"/>
      <c r="AE696" s="36"/>
      <c r="AF696" s="36"/>
      <c r="AG696" s="36"/>
      <c r="AH696" s="36"/>
      <c r="AI696" s="36"/>
      <c r="AJ696" s="36"/>
      <c r="AK696" s="36"/>
      <c r="AL696" s="36"/>
      <c r="AM696" s="36"/>
      <c r="AN696" s="36"/>
    </row>
    <row r="697" spans="25:40" x14ac:dyDescent="0.3">
      <c r="Y697" s="36"/>
      <c r="Z697" s="36"/>
      <c r="AA697" s="36"/>
      <c r="AB697" s="36"/>
      <c r="AC697" s="36"/>
      <c r="AD697" s="36"/>
      <c r="AE697" s="36"/>
      <c r="AF697" s="36"/>
      <c r="AG697" s="36"/>
      <c r="AH697" s="36"/>
      <c r="AI697" s="36"/>
      <c r="AJ697" s="36"/>
      <c r="AK697" s="36"/>
      <c r="AL697" s="36"/>
      <c r="AM697" s="36"/>
      <c r="AN697" s="36"/>
    </row>
    <row r="698" spans="25:40" x14ac:dyDescent="0.3">
      <c r="Y698" s="36"/>
      <c r="Z698" s="36"/>
      <c r="AA698" s="36"/>
      <c r="AB698" s="36"/>
      <c r="AC698" s="36"/>
      <c r="AD698" s="36"/>
      <c r="AE698" s="36"/>
      <c r="AF698" s="36"/>
      <c r="AG698" s="36"/>
      <c r="AH698" s="36"/>
      <c r="AI698" s="36"/>
      <c r="AJ698" s="36"/>
      <c r="AK698" s="36"/>
      <c r="AL698" s="36"/>
      <c r="AM698" s="36"/>
      <c r="AN698" s="36"/>
    </row>
    <row r="699" spans="25:40" x14ac:dyDescent="0.3">
      <c r="Y699" s="36"/>
      <c r="Z699" s="36"/>
      <c r="AA699" s="36"/>
      <c r="AB699" s="36"/>
      <c r="AC699" s="36"/>
      <c r="AD699" s="36"/>
      <c r="AE699" s="36"/>
      <c r="AF699" s="36"/>
      <c r="AG699" s="36"/>
      <c r="AH699" s="36"/>
      <c r="AI699" s="36"/>
      <c r="AJ699" s="36"/>
      <c r="AK699" s="36"/>
      <c r="AL699" s="36"/>
      <c r="AM699" s="36"/>
      <c r="AN699" s="36"/>
    </row>
    <row r="700" spans="25:40" x14ac:dyDescent="0.3">
      <c r="Y700" s="36"/>
      <c r="Z700" s="36"/>
      <c r="AA700" s="36"/>
      <c r="AB700" s="36"/>
      <c r="AC700" s="36"/>
      <c r="AD700" s="36"/>
      <c r="AE700" s="36"/>
      <c r="AF700" s="36"/>
      <c r="AG700" s="36"/>
      <c r="AH700" s="36"/>
      <c r="AI700" s="36"/>
      <c r="AJ700" s="36"/>
      <c r="AK700" s="36"/>
      <c r="AL700" s="36"/>
      <c r="AM700" s="36"/>
      <c r="AN700" s="36"/>
    </row>
    <row r="701" spans="25:40" x14ac:dyDescent="0.3">
      <c r="Y701" s="36"/>
      <c r="Z701" s="36"/>
      <c r="AA701" s="36"/>
      <c r="AB701" s="36"/>
      <c r="AC701" s="36"/>
      <c r="AD701" s="36"/>
      <c r="AE701" s="36"/>
      <c r="AF701" s="36"/>
      <c r="AG701" s="36"/>
      <c r="AH701" s="36"/>
      <c r="AI701" s="36"/>
      <c r="AJ701" s="36"/>
      <c r="AK701" s="36"/>
      <c r="AL701" s="36"/>
      <c r="AM701" s="36"/>
      <c r="AN701" s="36"/>
    </row>
    <row r="702" spans="25:40" x14ac:dyDescent="0.3">
      <c r="Y702" s="36"/>
      <c r="Z702" s="36"/>
      <c r="AA702" s="36"/>
      <c r="AB702" s="36"/>
      <c r="AC702" s="36"/>
      <c r="AD702" s="36"/>
      <c r="AE702" s="36"/>
      <c r="AF702" s="36"/>
      <c r="AG702" s="36"/>
      <c r="AH702" s="36"/>
      <c r="AI702" s="36"/>
      <c r="AJ702" s="36"/>
      <c r="AK702" s="36"/>
      <c r="AL702" s="36"/>
      <c r="AM702" s="36"/>
      <c r="AN702" s="36"/>
    </row>
    <row r="703" spans="25:40" x14ac:dyDescent="0.3">
      <c r="Y703" s="36"/>
      <c r="Z703" s="36"/>
      <c r="AA703" s="36"/>
      <c r="AB703" s="36"/>
      <c r="AC703" s="36"/>
      <c r="AD703" s="36"/>
      <c r="AE703" s="36"/>
      <c r="AF703" s="36"/>
      <c r="AG703" s="36"/>
      <c r="AH703" s="36"/>
      <c r="AI703" s="36"/>
      <c r="AJ703" s="36"/>
      <c r="AK703" s="36"/>
      <c r="AL703" s="36"/>
      <c r="AM703" s="36"/>
      <c r="AN703" s="36"/>
    </row>
    <row r="704" spans="25:40" x14ac:dyDescent="0.3">
      <c r="Y704" s="36"/>
      <c r="Z704" s="36"/>
      <c r="AA704" s="36"/>
      <c r="AB704" s="36"/>
      <c r="AC704" s="36"/>
      <c r="AD704" s="36"/>
      <c r="AE704" s="36"/>
      <c r="AF704" s="36"/>
      <c r="AG704" s="36"/>
      <c r="AH704" s="36"/>
      <c r="AI704" s="36"/>
      <c r="AJ704" s="36"/>
      <c r="AK704" s="36"/>
      <c r="AL704" s="36"/>
      <c r="AM704" s="36"/>
      <c r="AN704" s="36"/>
    </row>
    <row r="705" spans="25:40" x14ac:dyDescent="0.3">
      <c r="Y705" s="36"/>
      <c r="Z705" s="36"/>
      <c r="AA705" s="36"/>
      <c r="AB705" s="36"/>
      <c r="AC705" s="36"/>
      <c r="AD705" s="36"/>
      <c r="AE705" s="36"/>
      <c r="AF705" s="36"/>
      <c r="AG705" s="36"/>
      <c r="AH705" s="36"/>
      <c r="AI705" s="36"/>
      <c r="AJ705" s="36"/>
      <c r="AK705" s="36"/>
      <c r="AL705" s="36"/>
      <c r="AM705" s="36"/>
      <c r="AN705" s="36"/>
    </row>
    <row r="706" spans="25:40" x14ac:dyDescent="0.3">
      <c r="Y706" s="36"/>
      <c r="Z706" s="36"/>
      <c r="AA706" s="36"/>
      <c r="AB706" s="36"/>
      <c r="AC706" s="36"/>
      <c r="AD706" s="36"/>
      <c r="AE706" s="36"/>
      <c r="AF706" s="36"/>
      <c r="AG706" s="36"/>
      <c r="AH706" s="36"/>
      <c r="AI706" s="36"/>
      <c r="AJ706" s="36"/>
      <c r="AK706" s="36"/>
      <c r="AL706" s="36"/>
      <c r="AM706" s="36"/>
      <c r="AN706" s="36"/>
    </row>
    <row r="707" spans="25:40" x14ac:dyDescent="0.3">
      <c r="Y707" s="36"/>
      <c r="Z707" s="36"/>
      <c r="AA707" s="36"/>
      <c r="AB707" s="36"/>
      <c r="AC707" s="36"/>
      <c r="AD707" s="36"/>
      <c r="AE707" s="36"/>
      <c r="AF707" s="36"/>
      <c r="AG707" s="36"/>
      <c r="AH707" s="36"/>
      <c r="AI707" s="36"/>
      <c r="AJ707" s="36"/>
      <c r="AK707" s="36"/>
      <c r="AL707" s="36"/>
      <c r="AM707" s="36"/>
      <c r="AN707" s="36"/>
    </row>
    <row r="708" spans="25:40" x14ac:dyDescent="0.3">
      <c r="Y708" s="36"/>
      <c r="Z708" s="36"/>
      <c r="AA708" s="36"/>
      <c r="AB708" s="36"/>
      <c r="AC708" s="36"/>
      <c r="AD708" s="36"/>
      <c r="AE708" s="36"/>
      <c r="AF708" s="36"/>
      <c r="AG708" s="36"/>
      <c r="AH708" s="36"/>
      <c r="AI708" s="36"/>
      <c r="AJ708" s="36"/>
      <c r="AK708" s="36"/>
      <c r="AL708" s="36"/>
      <c r="AM708" s="36"/>
      <c r="AN708" s="36"/>
    </row>
    <row r="709" spans="25:40" x14ac:dyDescent="0.3">
      <c r="Y709" s="36"/>
      <c r="Z709" s="36"/>
      <c r="AA709" s="36"/>
      <c r="AB709" s="36"/>
      <c r="AC709" s="36"/>
      <c r="AD709" s="36"/>
      <c r="AE709" s="36"/>
      <c r="AF709" s="36"/>
      <c r="AG709" s="36"/>
      <c r="AH709" s="36"/>
      <c r="AI709" s="36"/>
      <c r="AJ709" s="36"/>
      <c r="AK709" s="36"/>
      <c r="AL709" s="36"/>
      <c r="AM709" s="36"/>
      <c r="AN709" s="36"/>
    </row>
    <row r="710" spans="25:40" x14ac:dyDescent="0.3">
      <c r="Y710" s="36"/>
      <c r="Z710" s="36"/>
      <c r="AA710" s="36"/>
      <c r="AB710" s="36"/>
      <c r="AC710" s="36"/>
      <c r="AD710" s="36"/>
      <c r="AE710" s="36"/>
      <c r="AF710" s="36"/>
      <c r="AG710" s="36"/>
      <c r="AH710" s="36"/>
      <c r="AI710" s="36"/>
      <c r="AJ710" s="36"/>
      <c r="AK710" s="36"/>
      <c r="AL710" s="36"/>
      <c r="AM710" s="36"/>
      <c r="AN710" s="36"/>
    </row>
    <row r="711" spans="25:40" x14ac:dyDescent="0.3">
      <c r="Y711" s="36"/>
      <c r="Z711" s="36"/>
      <c r="AA711" s="36"/>
      <c r="AB711" s="36"/>
      <c r="AC711" s="36"/>
      <c r="AD711" s="36"/>
      <c r="AE711" s="36"/>
      <c r="AF711" s="36"/>
      <c r="AG711" s="36"/>
      <c r="AH711" s="36"/>
      <c r="AI711" s="36"/>
      <c r="AJ711" s="36"/>
      <c r="AK711" s="36"/>
      <c r="AL711" s="36"/>
      <c r="AM711" s="36"/>
      <c r="AN711" s="36"/>
    </row>
    <row r="712" spans="25:40" x14ac:dyDescent="0.3">
      <c r="Y712" s="36"/>
      <c r="Z712" s="36"/>
      <c r="AA712" s="36"/>
      <c r="AB712" s="36"/>
      <c r="AC712" s="36"/>
      <c r="AD712" s="36"/>
      <c r="AE712" s="36"/>
      <c r="AF712" s="36"/>
      <c r="AG712" s="36"/>
      <c r="AH712" s="36"/>
      <c r="AI712" s="36"/>
      <c r="AJ712" s="36"/>
      <c r="AK712" s="36"/>
      <c r="AL712" s="36"/>
      <c r="AM712" s="36"/>
      <c r="AN712" s="36"/>
    </row>
    <row r="713" spans="25:40" x14ac:dyDescent="0.3">
      <c r="Y713" s="36"/>
      <c r="Z713" s="36"/>
      <c r="AA713" s="36"/>
      <c r="AB713" s="36"/>
      <c r="AC713" s="36"/>
      <c r="AD713" s="36"/>
      <c r="AE713" s="36"/>
      <c r="AF713" s="36"/>
      <c r="AG713" s="36"/>
      <c r="AH713" s="36"/>
      <c r="AI713" s="36"/>
      <c r="AJ713" s="36"/>
      <c r="AK713" s="36"/>
      <c r="AL713" s="36"/>
      <c r="AM713" s="36"/>
      <c r="AN713" s="36"/>
    </row>
    <row r="714" spans="25:40" x14ac:dyDescent="0.3">
      <c r="Y714" s="36"/>
      <c r="Z714" s="36"/>
      <c r="AA714" s="36"/>
      <c r="AB714" s="36"/>
      <c r="AC714" s="36"/>
      <c r="AD714" s="36"/>
      <c r="AE714" s="36"/>
      <c r="AF714" s="36"/>
      <c r="AG714" s="36"/>
      <c r="AH714" s="36"/>
      <c r="AI714" s="36"/>
      <c r="AJ714" s="36"/>
      <c r="AK714" s="36"/>
      <c r="AL714" s="36"/>
      <c r="AM714" s="36"/>
      <c r="AN714" s="36"/>
    </row>
    <row r="715" spans="25:40" x14ac:dyDescent="0.3">
      <c r="Y715" s="36"/>
      <c r="Z715" s="36"/>
      <c r="AA715" s="36"/>
      <c r="AB715" s="36"/>
      <c r="AC715" s="36"/>
      <c r="AD715" s="36"/>
      <c r="AE715" s="36"/>
      <c r="AF715" s="36"/>
      <c r="AG715" s="36"/>
      <c r="AH715" s="36"/>
      <c r="AI715" s="36"/>
      <c r="AJ715" s="36"/>
      <c r="AK715" s="36"/>
      <c r="AL715" s="36"/>
      <c r="AM715" s="36"/>
      <c r="AN715" s="36"/>
    </row>
    <row r="716" spans="25:40" x14ac:dyDescent="0.3">
      <c r="Y716" s="36"/>
      <c r="Z716" s="36"/>
      <c r="AA716" s="36"/>
      <c r="AB716" s="36"/>
      <c r="AC716" s="36"/>
      <c r="AD716" s="36"/>
      <c r="AE716" s="36"/>
      <c r="AF716" s="36"/>
      <c r="AG716" s="36"/>
      <c r="AH716" s="36"/>
      <c r="AI716" s="36"/>
      <c r="AJ716" s="36"/>
      <c r="AK716" s="36"/>
      <c r="AL716" s="36"/>
      <c r="AM716" s="36"/>
      <c r="AN716" s="36"/>
    </row>
    <row r="717" spans="25:40" x14ac:dyDescent="0.3">
      <c r="Y717" s="36"/>
      <c r="Z717" s="36"/>
      <c r="AA717" s="36"/>
      <c r="AB717" s="36"/>
      <c r="AC717" s="36"/>
      <c r="AD717" s="36"/>
      <c r="AE717" s="36"/>
      <c r="AF717" s="36"/>
      <c r="AG717" s="36"/>
      <c r="AH717" s="36"/>
      <c r="AI717" s="36"/>
      <c r="AJ717" s="36"/>
      <c r="AK717" s="36"/>
      <c r="AL717" s="36"/>
      <c r="AM717" s="36"/>
      <c r="AN717" s="36"/>
    </row>
  </sheetData>
  <autoFilter ref="D6:W173" xr:uid="{00000000-0001-0000-0000-000000000000}">
    <filterColumn colId="0" showButton="0"/>
    <filterColumn colId="10" showButton="0"/>
  </autoFilter>
  <mergeCells count="20">
    <mergeCell ref="D6:E7"/>
    <mergeCell ref="H6:H9"/>
    <mergeCell ref="N6:O7"/>
    <mergeCell ref="D8:D9"/>
    <mergeCell ref="E8:E9"/>
    <mergeCell ref="M6:M9"/>
    <mergeCell ref="N8:N9"/>
    <mergeCell ref="F6:F9"/>
    <mergeCell ref="V6:V9"/>
    <mergeCell ref="W6:W9"/>
    <mergeCell ref="G6:G9"/>
    <mergeCell ref="I6:I9"/>
    <mergeCell ref="J6:J9"/>
    <mergeCell ref="K6:K9"/>
    <mergeCell ref="L6:L9"/>
    <mergeCell ref="P6:P9"/>
    <mergeCell ref="Q6:Q9"/>
    <mergeCell ref="R6:R9"/>
    <mergeCell ref="T6:T9"/>
    <mergeCell ref="S6:S9"/>
  </mergeCells>
  <phoneticPr fontId="7" type="noConversion"/>
  <conditionalFormatting sqref="P10:P172">
    <cfRule type="cellIs" dxfId="1" priority="1" operator="greaterThan">
      <formula>2500</formula>
    </cfRule>
  </conditionalFormatting>
  <conditionalFormatting sqref="Q10:Q172">
    <cfRule type="cellIs" dxfId="0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3A2D58B-E3FF-4987-98C5-E8BACBD6C0E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MANEJO DE LA HOJA</vt:lpstr>
      <vt:lpstr>MANEJO DE LA HOJA CONTROL</vt:lpstr>
      <vt:lpstr>Comprobador de calendario</vt:lpstr>
      <vt:lpstr>Control de fugas</vt:lpstr>
      <vt:lpstr>Hoja1</vt:lpstr>
      <vt:lpstr>Hoja3</vt:lpstr>
      <vt:lpstr>REFRIGERANTES</vt:lpstr>
      <vt:lpstr>'Comprobador de calendario'!Área_de_impresión</vt:lpstr>
      <vt:lpstr>'Control de fugas'!Área_de_impresión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Rial</dc:creator>
  <cp:lastModifiedBy>Mario Rial</cp:lastModifiedBy>
  <dcterms:created xsi:type="dcterms:W3CDTF">2015-06-05T18:19:34Z</dcterms:created>
  <dcterms:modified xsi:type="dcterms:W3CDTF">2025-09-03T13:40:36Z</dcterms:modified>
</cp:coreProperties>
</file>